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 activeTab="2"/>
  </bookViews>
  <sheets>
    <sheet name="1-4 v.2" sheetId="1" r:id="rId1"/>
    <sheet name="5-9 v.2" sheetId="2" r:id="rId2"/>
    <sheet name="5-9 v.3" sheetId="3" r:id="rId3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/>
  <c r="E52"/>
  <c r="E48"/>
  <c r="E47"/>
  <c r="E53" i="2"/>
  <c r="E52"/>
  <c r="E48"/>
  <c r="E47"/>
  <c r="M7" i="3"/>
  <c r="K7"/>
  <c r="I7"/>
  <c r="G7"/>
  <c r="E7"/>
  <c r="M6"/>
  <c r="K6"/>
  <c r="I6"/>
  <c r="G6"/>
  <c r="E6"/>
  <c r="O39" l="1"/>
  <c r="N39"/>
  <c r="N35"/>
  <c r="M35"/>
  <c r="O35" s="1"/>
  <c r="K35"/>
  <c r="I35"/>
  <c r="G35"/>
  <c r="E35"/>
  <c r="N34"/>
  <c r="L29"/>
  <c r="L31" s="1"/>
  <c r="L32" s="1"/>
  <c r="L33" s="1"/>
  <c r="J29"/>
  <c r="J31" s="1"/>
  <c r="H29"/>
  <c r="H31" s="1"/>
  <c r="F29"/>
  <c r="F31" s="1"/>
  <c r="D29"/>
  <c r="D31" s="1"/>
  <c r="D32" s="1"/>
  <c r="N28"/>
  <c r="M28"/>
  <c r="K28"/>
  <c r="O28" s="1"/>
  <c r="N27"/>
  <c r="M27"/>
  <c r="K27"/>
  <c r="I27"/>
  <c r="G27"/>
  <c r="E27"/>
  <c r="N26"/>
  <c r="M26"/>
  <c r="K26"/>
  <c r="I26"/>
  <c r="G26"/>
  <c r="E26"/>
  <c r="O26" s="1"/>
  <c r="O25"/>
  <c r="N25"/>
  <c r="M25"/>
  <c r="K25"/>
  <c r="I25"/>
  <c r="G25"/>
  <c r="E25"/>
  <c r="N24"/>
  <c r="K24"/>
  <c r="I24"/>
  <c r="G24"/>
  <c r="E24"/>
  <c r="O24" s="1"/>
  <c r="N23"/>
  <c r="I23"/>
  <c r="G23"/>
  <c r="O23" s="1"/>
  <c r="E23"/>
  <c r="N22"/>
  <c r="M22"/>
  <c r="K22"/>
  <c r="I22"/>
  <c r="G22"/>
  <c r="E22"/>
  <c r="O22" s="1"/>
  <c r="N21"/>
  <c r="M21"/>
  <c r="K21"/>
  <c r="O21" s="1"/>
  <c r="N20"/>
  <c r="M20"/>
  <c r="K20"/>
  <c r="O20" s="1"/>
  <c r="I20"/>
  <c r="N19"/>
  <c r="M19"/>
  <c r="K19"/>
  <c r="I19"/>
  <c r="G19"/>
  <c r="E19"/>
  <c r="O19" s="1"/>
  <c r="N18"/>
  <c r="M18"/>
  <c r="K18"/>
  <c r="I18"/>
  <c r="G18"/>
  <c r="O18" s="1"/>
  <c r="N17"/>
  <c r="E17"/>
  <c r="O16" s="1"/>
  <c r="N16"/>
  <c r="N15"/>
  <c r="M15"/>
  <c r="K15"/>
  <c r="I15"/>
  <c r="O15" s="1"/>
  <c r="N14"/>
  <c r="M14"/>
  <c r="K14"/>
  <c r="I14"/>
  <c r="N13"/>
  <c r="M13"/>
  <c r="K13"/>
  <c r="I13"/>
  <c r="O12"/>
  <c r="N12"/>
  <c r="M12"/>
  <c r="K12"/>
  <c r="I12"/>
  <c r="G12"/>
  <c r="E12"/>
  <c r="N11"/>
  <c r="M11"/>
  <c r="K11"/>
  <c r="I11"/>
  <c r="G11"/>
  <c r="O11" s="1"/>
  <c r="E11"/>
  <c r="N10"/>
  <c r="M10"/>
  <c r="K10"/>
  <c r="I10"/>
  <c r="G10"/>
  <c r="E10"/>
  <c r="N8"/>
  <c r="M8"/>
  <c r="K8"/>
  <c r="I8"/>
  <c r="G8"/>
  <c r="E8"/>
  <c r="N7"/>
  <c r="N6"/>
  <c r="M29" l="1"/>
  <c r="K29"/>
  <c r="O27"/>
  <c r="O6"/>
  <c r="O7"/>
  <c r="I31"/>
  <c r="I32" s="1"/>
  <c r="H32"/>
  <c r="H33" s="1"/>
  <c r="G29"/>
  <c r="E29"/>
  <c r="K31"/>
  <c r="K32" s="1"/>
  <c r="K33" s="1"/>
  <c r="J32"/>
  <c r="J33" s="1"/>
  <c r="D33"/>
  <c r="F32"/>
  <c r="F33" s="1"/>
  <c r="G31"/>
  <c r="G32" s="1"/>
  <c r="O44"/>
  <c r="E31"/>
  <c r="O10"/>
  <c r="N31"/>
  <c r="M31"/>
  <c r="M32" s="1"/>
  <c r="O8"/>
  <c r="I29"/>
  <c r="N29"/>
  <c r="C54"/>
  <c r="O39" i="2"/>
  <c r="N39"/>
  <c r="N35"/>
  <c r="M35"/>
  <c r="K35"/>
  <c r="I35"/>
  <c r="G35"/>
  <c r="E35"/>
  <c r="O35" s="1"/>
  <c r="N34"/>
  <c r="L29"/>
  <c r="L31" s="1"/>
  <c r="J29"/>
  <c r="J31" s="1"/>
  <c r="H29"/>
  <c r="H31" s="1"/>
  <c r="F29"/>
  <c r="F31" s="1"/>
  <c r="F32" s="1"/>
  <c r="F33" s="1"/>
  <c r="D29"/>
  <c r="D31" s="1"/>
  <c r="O28"/>
  <c r="N28"/>
  <c r="M28"/>
  <c r="K28"/>
  <c r="N27"/>
  <c r="M27"/>
  <c r="K27"/>
  <c r="I27"/>
  <c r="G27"/>
  <c r="E27"/>
  <c r="N26"/>
  <c r="M26"/>
  <c r="K26"/>
  <c r="I26"/>
  <c r="G26"/>
  <c r="E26"/>
  <c r="O26" s="1"/>
  <c r="N25"/>
  <c r="M25"/>
  <c r="K25"/>
  <c r="I25"/>
  <c r="G25"/>
  <c r="E25"/>
  <c r="N24"/>
  <c r="K24"/>
  <c r="I24"/>
  <c r="G24"/>
  <c r="E24"/>
  <c r="N23"/>
  <c r="I23"/>
  <c r="G23"/>
  <c r="O23" s="1"/>
  <c r="E23"/>
  <c r="N22"/>
  <c r="M22"/>
  <c r="K22"/>
  <c r="I22"/>
  <c r="G22"/>
  <c r="E22"/>
  <c r="O22" s="1"/>
  <c r="O21"/>
  <c r="N21"/>
  <c r="M21"/>
  <c r="K21"/>
  <c r="O20"/>
  <c r="N20"/>
  <c r="M20"/>
  <c r="K20"/>
  <c r="I20"/>
  <c r="N19"/>
  <c r="M19"/>
  <c r="K19"/>
  <c r="I19"/>
  <c r="O19" s="1"/>
  <c r="G19"/>
  <c r="E19"/>
  <c r="N18"/>
  <c r="M18"/>
  <c r="K18"/>
  <c r="I18"/>
  <c r="G18"/>
  <c r="O18" s="1"/>
  <c r="N17"/>
  <c r="E17"/>
  <c r="O16"/>
  <c r="N16"/>
  <c r="N15"/>
  <c r="M15"/>
  <c r="K15"/>
  <c r="O15" s="1"/>
  <c r="I15"/>
  <c r="N14"/>
  <c r="M14"/>
  <c r="K14"/>
  <c r="I14"/>
  <c r="N13"/>
  <c r="M13"/>
  <c r="K13"/>
  <c r="I13"/>
  <c r="N12"/>
  <c r="M12"/>
  <c r="O12" s="1"/>
  <c r="K12"/>
  <c r="I12"/>
  <c r="G12"/>
  <c r="E12"/>
  <c r="N11"/>
  <c r="M11"/>
  <c r="K11"/>
  <c r="I11"/>
  <c r="G11"/>
  <c r="E11"/>
  <c r="O11" s="1"/>
  <c r="N10"/>
  <c r="M10"/>
  <c r="K10"/>
  <c r="O10" s="1"/>
  <c r="I10"/>
  <c r="G10"/>
  <c r="E10"/>
  <c r="N8"/>
  <c r="M8"/>
  <c r="K8"/>
  <c r="I8"/>
  <c r="G8"/>
  <c r="E8"/>
  <c r="N7"/>
  <c r="M7"/>
  <c r="O7" s="1"/>
  <c r="K7"/>
  <c r="I7"/>
  <c r="G7"/>
  <c r="E7"/>
  <c r="N6"/>
  <c r="M6"/>
  <c r="O6" s="1"/>
  <c r="K6"/>
  <c r="I6"/>
  <c r="G6"/>
  <c r="E6"/>
  <c r="M28" i="1"/>
  <c r="L28"/>
  <c r="I28"/>
  <c r="L24"/>
  <c r="K24"/>
  <c r="I24"/>
  <c r="G24"/>
  <c r="E24"/>
  <c r="M24" s="1"/>
  <c r="L22"/>
  <c r="K22"/>
  <c r="I22"/>
  <c r="M22" s="1"/>
  <c r="G22"/>
  <c r="E22"/>
  <c r="J18"/>
  <c r="J20" s="1"/>
  <c r="K20" s="1"/>
  <c r="H18"/>
  <c r="H20" s="1"/>
  <c r="F18"/>
  <c r="F20" s="1"/>
  <c r="F21" s="1"/>
  <c r="D18"/>
  <c r="L17"/>
  <c r="K17"/>
  <c r="M17" s="1"/>
  <c r="I17"/>
  <c r="G17"/>
  <c r="E17"/>
  <c r="L16"/>
  <c r="K16"/>
  <c r="I16"/>
  <c r="G16"/>
  <c r="M16" s="1"/>
  <c r="E16"/>
  <c r="L15"/>
  <c r="K15"/>
  <c r="I15"/>
  <c r="G15"/>
  <c r="E15"/>
  <c r="L14"/>
  <c r="K14"/>
  <c r="I14"/>
  <c r="G14"/>
  <c r="M14" s="1"/>
  <c r="E14"/>
  <c r="L13"/>
  <c r="K13"/>
  <c r="M13" s="1"/>
  <c r="L12"/>
  <c r="K12"/>
  <c r="I12"/>
  <c r="M12" s="1"/>
  <c r="G12"/>
  <c r="E12"/>
  <c r="L11"/>
  <c r="K11"/>
  <c r="M11" s="1"/>
  <c r="I11"/>
  <c r="G11"/>
  <c r="E11"/>
  <c r="L10"/>
  <c r="K10"/>
  <c r="M10" s="1"/>
  <c r="I10"/>
  <c r="G10"/>
  <c r="L8"/>
  <c r="K8"/>
  <c r="I8"/>
  <c r="G8"/>
  <c r="E8"/>
  <c r="M7"/>
  <c r="L7"/>
  <c r="K7"/>
  <c r="I7"/>
  <c r="G7"/>
  <c r="E7"/>
  <c r="L6"/>
  <c r="K6"/>
  <c r="I6"/>
  <c r="G6"/>
  <c r="G18" s="1"/>
  <c r="E6"/>
  <c r="I33" i="3" l="1"/>
  <c r="M33"/>
  <c r="O27" i="2"/>
  <c r="O29" i="3"/>
  <c r="C47" s="1"/>
  <c r="G33"/>
  <c r="N33"/>
  <c r="N32"/>
  <c r="E32"/>
  <c r="E33" s="1"/>
  <c r="O31"/>
  <c r="K29" i="2"/>
  <c r="I29"/>
  <c r="O8"/>
  <c r="E29"/>
  <c r="O25"/>
  <c r="G29"/>
  <c r="O24"/>
  <c r="M8" i="1"/>
  <c r="E18"/>
  <c r="K18"/>
  <c r="I18"/>
  <c r="M15"/>
  <c r="L18"/>
  <c r="H21"/>
  <c r="I21" s="1"/>
  <c r="I20"/>
  <c r="D32" i="2"/>
  <c r="N31"/>
  <c r="E31"/>
  <c r="H32"/>
  <c r="H33" s="1"/>
  <c r="I31"/>
  <c r="I32" s="1"/>
  <c r="K31"/>
  <c r="K32" s="1"/>
  <c r="K33" s="1"/>
  <c r="J32"/>
  <c r="J33" s="1"/>
  <c r="L32"/>
  <c r="L33" s="1"/>
  <c r="M31"/>
  <c r="M32" s="1"/>
  <c r="O44"/>
  <c r="D20" i="1"/>
  <c r="J21"/>
  <c r="K21" s="1"/>
  <c r="G31" i="2"/>
  <c r="G32" s="1"/>
  <c r="G20" i="1"/>
  <c r="G21" s="1"/>
  <c r="C41"/>
  <c r="M29" i="2"/>
  <c r="M6" i="1"/>
  <c r="N29" i="2"/>
  <c r="C54"/>
  <c r="G33" l="1"/>
  <c r="I33"/>
  <c r="P29" i="3"/>
  <c r="O32"/>
  <c r="C53"/>
  <c r="C48"/>
  <c r="C52"/>
  <c r="O29" i="2"/>
  <c r="C47" s="1"/>
  <c r="M18" i="1"/>
  <c r="C34" s="1"/>
  <c r="E32" i="2"/>
  <c r="E33" s="1"/>
  <c r="O31"/>
  <c r="M33"/>
  <c r="D33"/>
  <c r="N33" s="1"/>
  <c r="N32"/>
  <c r="D21" i="1"/>
  <c r="E20"/>
  <c r="M20" s="1"/>
  <c r="L20"/>
  <c r="C49" i="3" l="1"/>
  <c r="D47" s="1"/>
  <c r="O33"/>
  <c r="P42"/>
  <c r="C55"/>
  <c r="D53" s="1"/>
  <c r="P29" i="2"/>
  <c r="C52"/>
  <c r="O32"/>
  <c r="C53"/>
  <c r="C48"/>
  <c r="C40" i="1"/>
  <c r="C35"/>
  <c r="M32"/>
  <c r="E21"/>
  <c r="M21" s="1"/>
  <c r="L21"/>
  <c r="C39"/>
  <c r="D48" i="3" l="1"/>
  <c r="D49"/>
  <c r="D55"/>
  <c r="D52"/>
  <c r="O33" i="2"/>
  <c r="P42"/>
  <c r="C49"/>
  <c r="C36" i="1"/>
  <c r="C42"/>
  <c r="N28"/>
  <c r="N18"/>
  <c r="C55" i="2"/>
  <c r="D52" s="1"/>
  <c r="D49" l="1"/>
  <c r="D47"/>
  <c r="D48"/>
  <c r="E34" i="1"/>
  <c r="D36"/>
  <c r="E35"/>
  <c r="D34"/>
  <c r="D35"/>
  <c r="D55" i="2"/>
  <c r="E39" i="1"/>
  <c r="D42"/>
  <c r="E40"/>
  <c r="D40"/>
  <c r="D39"/>
  <c r="D53" i="2"/>
</calcChain>
</file>

<file path=xl/sharedStrings.xml><?xml version="1.0" encoding="utf-8"?>
<sst xmlns="http://schemas.openxmlformats.org/spreadsheetml/2006/main" count="229" uniqueCount="94">
  <si>
    <t>ПРИМЕРНЫЙ УЧЕБНЫЙ ПЛАН НАЧАЛЬНОГО ОБЩЕГО ОБРАЗОВАНИЯ (5-дн. учебная неделя)</t>
  </si>
  <si>
    <t>Предметные области</t>
  </si>
  <si>
    <t>Учебные предметы</t>
  </si>
  <si>
    <t>Учебные модули (при наличии)</t>
  </si>
  <si>
    <t>Количество часов (в неделю/в год)</t>
  </si>
  <si>
    <t xml:space="preserve">Всего, часов
I-IV </t>
  </si>
  <si>
    <t>Классы</t>
  </si>
  <si>
    <t>I</t>
  </si>
  <si>
    <t>II</t>
  </si>
  <si>
    <t>III</t>
  </si>
  <si>
    <t>IV</t>
  </si>
  <si>
    <t>Обязательная часть</t>
  </si>
  <si>
    <t>Неделя</t>
  </si>
  <si>
    <t>Год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</si>
  <si>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</si>
  <si>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</si>
  <si>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</si>
  <si>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</si>
  <si>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Родной язык и (или) государственный язык республики Российской Федерации</t>
  </si>
  <si>
    <t>Литературное чтение на родном языке</t>
  </si>
  <si>
    <t>Иностранный язык</t>
  </si>
  <si>
    <t>Математика и информатика</t>
  </si>
  <si>
    <t>Математика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</si>
  <si>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</si>
  <si>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</si>
  <si>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</si>
  <si>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</si>
  <si>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</si>
  <si>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</si>
  <si>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</si>
  <si>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</si>
  <si>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</si>
  <si>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Итого, обязательная часть</t>
  </si>
  <si>
    <t>60-70%</t>
  </si>
  <si>
    <t xml:space="preserve">Часть, формируемая участниками образовательных отношений 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</si>
  <si>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</si>
  <si>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 xml:space="preserve">Итого, часть, формируемая участниками ОО </t>
  </si>
  <si>
    <t>ИТОГО, учебная нагрузка при 5-дневной учебной неделе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</si>
  <si>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</si>
  <si>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</si>
  <si>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ВНЕУРОЧНАЯ ДЕЯТЕЛЬНОСТЬ</t>
  </si>
  <si>
    <t>Курсы внеурочной деятельности по видам деятельности (перечень предлагает Организация)</t>
  </si>
  <si>
    <t>Формы внеурочной деятельности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</si>
  <si>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</si>
  <si>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</si>
  <si>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30-40%</t>
  </si>
  <si>
    <t>Итого с учетом внеурочной деятельности</t>
  </si>
  <si>
    <t>5-ти дневная неделя с изучением родного языка</t>
  </si>
  <si>
    <t>Часть, формируемая участниками</t>
  </si>
  <si>
    <t>Внеурочная часть</t>
  </si>
  <si>
    <t>ПРИМЕРНЫЙ УЧЕБНЫЙ ПЛАН ОСНОВНОГО ОБЩЕГО ОБРАЗОВАНИЯ</t>
  </si>
  <si>
    <t>Учебные курсы, модули (при наличии)</t>
  </si>
  <si>
    <t xml:space="preserve">Всего, часов
V-IX 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</si>
  <si>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</si>
  <si>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</si>
  <si>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</si>
  <si>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</si>
  <si>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</si>
  <si>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</si>
  <si>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</si>
  <si>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Литература</t>
  </si>
  <si>
    <t>Русский язык и родная литература</t>
  </si>
  <si>
    <t>Родная литература</t>
  </si>
  <si>
    <t>Иностранные языки</t>
  </si>
  <si>
    <t>Второй иностранный язык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</si>
  <si>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</si>
  <si>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</si>
  <si>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</si>
  <si>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</si>
  <si>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</si>
  <si>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</si>
  <si>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История России</t>
  </si>
  <si>
    <t>Всеобщая 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</si>
  <si>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</si>
  <si>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</si>
  <si>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</si>
  <si>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</si>
  <si>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</si>
  <si>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</si>
  <si>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ОДНКР</t>
  </si>
  <si>
    <t>Физическая культура и основы безопасности жизнедеятельности</t>
  </si>
  <si>
    <t>Основы безопасности жизнедеятельности</t>
  </si>
  <si>
    <t>70-80%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</si>
  <si>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</si>
  <si>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</si>
  <si>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Курсы внеурочной деятельности по основным направленим деятельности (Перечень предлагается Организацией)</t>
  </si>
  <si>
    <t xml:space="preserve">по учебным предметам, курсам, модулям (физическая культура, углублённое изучение предметов и др.) </t>
  </si>
  <si>
    <t>по формированию функциональной грамотности</t>
  </si>
  <si>
    <t xml:space="preserve">деятельность ученических сообществ и воспитательные мероприятия </t>
  </si>
  <si>
    <t>орг. обеспечение учебной деят-ти, взаимодействие с родителями, организация пед. поддержки</t>
  </si>
  <si>
    <t>20-30%</t>
  </si>
  <si>
    <t>Вариант 2 5-дн. c обучением на родном языке</t>
  </si>
  <si>
    <t xml:space="preserve">Вариант 2 5-дн. c изучением родного языка </t>
  </si>
  <si>
    <t xml:space="preserve">Вариант 2 5-дн. учебная неделя с изучением родного языка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</si>
</sst>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 wrapText="1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5" fillId="2" borderId="17" xfId="0" applyFont="1" applyFill="1" applyBorder="1"/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5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7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9" fontId="9" fillId="0" borderId="0" xfId="2" applyFont="1"/>
    <xf numFmtId="0" fontId="9" fillId="0" borderId="0" xfId="0" applyFont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1" applyNumberFormat="1" applyFont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2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8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9" fillId="0" borderId="0" xfId="2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/>
    <xf numFmtId="0" fontId="5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9" fontId="0" fillId="0" borderId="22" xfId="2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5" borderId="8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64" fontId="9" fillId="0" borderId="0" xfId="1" applyNumberFormat="1" applyFont="1" applyAlignment="1">
      <alignment horizont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31" zoomScaleSheetLayoutView="100" workbookViewId="0">
      <selection activeCell="T11" sqref="T11"/>
    </sheetView>
  </sheetViews>
  <sheetFormatPr defaultRowHeight="14.5"/>
  <cols>
    <col min="1" max="1" width="31" customWidth="1"/>
    <col min="2" max="2" width="24.54296875" customWidth="1"/>
    <col min="3" max="3" width="34.81640625" customWidth="1"/>
    <col min="4" max="11" width="8" customWidth="1"/>
    <col min="13" max="13" width="12" bestFit="1" customWidth="1"/>
    <col min="14" max="14" width="12.26953125" hidden="1" customWidth="1"/>
    <col min="15" max="15" width="0" hidden="1" customWidth="1"/>
  </cols>
  <sheetData>
    <row r="1" spans="1:13" ht="31.5" customHeight="1" thickBot="1">
      <c r="A1" s="132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15.5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38"/>
    </row>
    <row r="3" spans="1:13" ht="31.5" customHeight="1">
      <c r="A3" s="139" t="s">
        <v>1</v>
      </c>
      <c r="B3" s="140" t="s">
        <v>2</v>
      </c>
      <c r="C3" s="1" t="s">
        <v>3</v>
      </c>
      <c r="D3" s="141" t="s">
        <v>4</v>
      </c>
      <c r="E3" s="141"/>
      <c r="F3" s="141"/>
      <c r="G3" s="141"/>
      <c r="H3" s="141"/>
      <c r="I3" s="141"/>
      <c r="J3" s="141"/>
      <c r="K3" s="142"/>
      <c r="L3" s="143" t="s">
        <v>5</v>
      </c>
      <c r="M3" s="144"/>
    </row>
    <row r="4" spans="1:13" ht="15.5">
      <c r="A4" s="139"/>
      <c r="B4" s="140"/>
      <c r="C4" s="2" t="s">
        <v>6</v>
      </c>
      <c r="D4" s="147" t="s">
        <v>7</v>
      </c>
      <c r="E4" s="148"/>
      <c r="F4" s="147" t="s">
        <v>8</v>
      </c>
      <c r="G4" s="148"/>
      <c r="H4" s="147" t="s">
        <v>9</v>
      </c>
      <c r="I4" s="148"/>
      <c r="J4" s="147" t="s">
        <v>10</v>
      </c>
      <c r="K4" s="148"/>
      <c r="L4" s="145"/>
      <c r="M4" s="146"/>
    </row>
    <row r="5" spans="1:13" ht="15.5">
      <c r="A5" s="3" t="s">
        <v>11</v>
      </c>
      <c r="B5" s="4"/>
      <c r="C5" s="4"/>
      <c r="D5" s="5" t="s">
        <v>12</v>
      </c>
      <c r="E5" s="5" t="s">
        <v>13</v>
      </c>
      <c r="F5" s="5" t="s">
        <v>12</v>
      </c>
      <c r="G5" s="5" t="s">
        <v>13</v>
      </c>
      <c r="H5" s="5" t="s">
        <v>12</v>
      </c>
      <c r="I5" s="5" t="s">
        <v>13</v>
      </c>
      <c r="J5" s="5" t="s">
        <v>12</v>
      </c>
      <c r="K5" s="5" t="s">
        <v>13</v>
      </c>
      <c r="L5" s="6"/>
      <c r="M5" s="7"/>
    </row>
    <row r="6" spans="1:13" ht="15.5">
      <c r="A6" s="125" t="s">
        <v>14</v>
      </c>
      <c r="B6" s="9" t="s">
        <v>15</v>
      </c>
      <c r="C6" s="10"/>
      <c r="D6" s="11">
        <v>5</v>
      </c>
      <c r="E6" s="12">
        <f>D6*33</f>
        <v>165</v>
      </c>
      <c r="F6" s="11">
        <v>5</v>
      </c>
      <c r="G6" s="12">
        <f>F6*34</f>
        <v>170</v>
      </c>
      <c r="H6" s="11">
        <v>5</v>
      </c>
      <c r="I6" s="12">
        <f>H6*34</f>
        <v>170</v>
      </c>
      <c r="J6" s="11">
        <v>5</v>
      </c>
      <c r="K6" s="12">
        <f>J6*34</f>
        <v>170</v>
      </c>
      <c r="L6" s="13">
        <f>SUM(D6,F6,H6,J6)</f>
        <v>20</v>
      </c>
      <c r="M6" s="14">
        <f>SUM(K6,I6,G6,E6)</f>
        <v>675</v>
      </c>
    </row>
    <row r="7" spans="1:13" ht="15.5">
      <c r="A7" s="125"/>
      <c r="B7" s="9" t="s">
        <v>16</v>
      </c>
      <c r="C7" s="10"/>
      <c r="D7" s="81">
        <v>3</v>
      </c>
      <c r="E7" s="12">
        <f t="shared" ref="E7:E17" si="0">D7*33</f>
        <v>99</v>
      </c>
      <c r="F7" s="81">
        <v>3</v>
      </c>
      <c r="G7" s="12">
        <f t="shared" ref="G7:G17" si="1">F7*34</f>
        <v>102</v>
      </c>
      <c r="H7" s="81">
        <v>3</v>
      </c>
      <c r="I7" s="12">
        <f t="shared" ref="I7:I17" si="2">H7*34</f>
        <v>102</v>
      </c>
      <c r="J7" s="81">
        <v>3</v>
      </c>
      <c r="K7" s="12">
        <f t="shared" ref="K7:K17" si="3">J7*34</f>
        <v>102</v>
      </c>
      <c r="L7" s="13">
        <f t="shared" ref="L7:L17" si="4">SUM(D7,F7,H7,J7)</f>
        <v>12</v>
      </c>
      <c r="M7" s="14">
        <f>SUM(K7,I7,G7,E7)</f>
        <v>405</v>
      </c>
    </row>
    <row r="8" spans="1:13" ht="62">
      <c r="A8" s="126" t="s">
        <v>17</v>
      </c>
      <c r="B8" s="15" t="s">
        <v>18</v>
      </c>
      <c r="C8" s="10"/>
      <c r="D8" s="128">
        <v>3</v>
      </c>
      <c r="E8" s="130">
        <f t="shared" si="0"/>
        <v>99</v>
      </c>
      <c r="F8" s="128">
        <v>3</v>
      </c>
      <c r="G8" s="130">
        <f t="shared" si="1"/>
        <v>102</v>
      </c>
      <c r="H8" s="128">
        <v>3</v>
      </c>
      <c r="I8" s="130">
        <f t="shared" si="2"/>
        <v>102</v>
      </c>
      <c r="J8" s="128">
        <v>2</v>
      </c>
      <c r="K8" s="130">
        <f t="shared" si="3"/>
        <v>68</v>
      </c>
      <c r="L8" s="130">
        <f t="shared" si="4"/>
        <v>11</v>
      </c>
      <c r="M8" s="123">
        <f t="shared" ref="M8" si="5">SUM(K8,I8,G8,E8)</f>
        <v>371</v>
      </c>
    </row>
    <row r="9" spans="1:13" ht="31">
      <c r="A9" s="127"/>
      <c r="B9" s="15" t="s">
        <v>19</v>
      </c>
      <c r="C9" s="10"/>
      <c r="D9" s="129"/>
      <c r="E9" s="131"/>
      <c r="F9" s="129"/>
      <c r="G9" s="131"/>
      <c r="H9" s="129"/>
      <c r="I9" s="131"/>
      <c r="J9" s="129"/>
      <c r="K9" s="131"/>
      <c r="L9" s="131"/>
      <c r="M9" s="124"/>
    </row>
    <row r="10" spans="1:13" ht="15.5">
      <c r="A10" s="16" t="s">
        <v>20</v>
      </c>
      <c r="B10" s="9" t="s">
        <v>20</v>
      </c>
      <c r="C10" s="10"/>
      <c r="D10" s="17"/>
      <c r="E10" s="17"/>
      <c r="F10" s="11">
        <v>2</v>
      </c>
      <c r="G10" s="12">
        <f t="shared" si="1"/>
        <v>68</v>
      </c>
      <c r="H10" s="11">
        <v>2</v>
      </c>
      <c r="I10" s="12">
        <f t="shared" si="2"/>
        <v>68</v>
      </c>
      <c r="J10" s="11">
        <v>2</v>
      </c>
      <c r="K10" s="12">
        <f t="shared" si="3"/>
        <v>68</v>
      </c>
      <c r="L10" s="13">
        <f t="shared" si="4"/>
        <v>6</v>
      </c>
      <c r="M10" s="14">
        <f>SUM(K10,I10,G10,E10)</f>
        <v>204</v>
      </c>
    </row>
    <row r="11" spans="1:13" ht="15.5">
      <c r="A11" s="8" t="s">
        <v>21</v>
      </c>
      <c r="B11" s="18" t="s">
        <v>22</v>
      </c>
      <c r="C11" s="9"/>
      <c r="D11" s="19">
        <v>4</v>
      </c>
      <c r="E11" s="12">
        <f t="shared" si="0"/>
        <v>132</v>
      </c>
      <c r="F11" s="11">
        <v>4</v>
      </c>
      <c r="G11" s="12">
        <f t="shared" si="1"/>
        <v>136</v>
      </c>
      <c r="H11" s="11">
        <v>4</v>
      </c>
      <c r="I11" s="12">
        <f t="shared" si="2"/>
        <v>136</v>
      </c>
      <c r="J11" s="11">
        <v>4</v>
      </c>
      <c r="K11" s="12">
        <f>J11*34</f>
        <v>136</v>
      </c>
      <c r="L11" s="13">
        <f t="shared" si="4"/>
        <v>16</v>
      </c>
      <c r="M11" s="14">
        <f t="shared" ref="M11:M16" si="6">SUM(K11,I11,G11,E11)</f>
        <v>540</v>
      </c>
    </row>
    <row r="12" spans="1:13" ht="46.5">
      <c r="A12" s="20" t="s">
        <v>23</v>
      </c>
      <c r="B12" s="21" t="s">
        <v>24</v>
      </c>
      <c r="C12" s="10"/>
      <c r="D12" s="19">
        <v>2</v>
      </c>
      <c r="E12" s="12">
        <f t="shared" si="0"/>
        <v>66</v>
      </c>
      <c r="F12" s="19">
        <v>2</v>
      </c>
      <c r="G12" s="12">
        <f>F12*34</f>
        <v>68</v>
      </c>
      <c r="H12" s="19">
        <v>2</v>
      </c>
      <c r="I12" s="12">
        <f>H12*34</f>
        <v>68</v>
      </c>
      <c r="J12" s="19">
        <v>2</v>
      </c>
      <c r="K12" s="12">
        <f>J12*34</f>
        <v>68</v>
      </c>
      <c r="L12" s="13">
        <f t="shared" si="4"/>
        <v>8</v>
      </c>
      <c r="M12" s="14">
        <f>SUM(K12,I12,G12,E12)</f>
        <v>270</v>
      </c>
    </row>
    <row r="13" spans="1:13" ht="111" customHeight="1">
      <c r="A13" s="22" t="s">
        <v>25</v>
      </c>
      <c r="B13" s="23" t="s">
        <v>25</v>
      </c>
      <c r="C13" s="23" t="s">
        <v>26</v>
      </c>
      <c r="D13" s="17"/>
      <c r="E13" s="17"/>
      <c r="F13" s="17"/>
      <c r="G13" s="17"/>
      <c r="H13" s="17"/>
      <c r="I13" s="24"/>
      <c r="J13" s="11">
        <v>1</v>
      </c>
      <c r="K13" s="12">
        <f t="shared" si="3"/>
        <v>34</v>
      </c>
      <c r="L13" s="13">
        <f t="shared" si="4"/>
        <v>1</v>
      </c>
      <c r="M13" s="14">
        <f>SUM(K13,I13,G13,E13)</f>
        <v>34</v>
      </c>
    </row>
    <row r="14" spans="1:13" ht="31">
      <c r="A14" s="114" t="s">
        <v>27</v>
      </c>
      <c r="B14" s="25" t="s">
        <v>28</v>
      </c>
      <c r="C14" s="25"/>
      <c r="D14" s="81">
        <v>0.5</v>
      </c>
      <c r="E14" s="12">
        <f t="shared" si="0"/>
        <v>16.5</v>
      </c>
      <c r="F14" s="81">
        <v>0.5</v>
      </c>
      <c r="G14" s="12">
        <f t="shared" si="1"/>
        <v>17</v>
      </c>
      <c r="H14" s="81">
        <v>0.5</v>
      </c>
      <c r="I14" s="12">
        <f>H14*34</f>
        <v>17</v>
      </c>
      <c r="J14" s="81">
        <v>0.5</v>
      </c>
      <c r="K14" s="12">
        <f t="shared" si="3"/>
        <v>17</v>
      </c>
      <c r="L14" s="13">
        <f t="shared" si="4"/>
        <v>2</v>
      </c>
      <c r="M14" s="14">
        <f t="shared" si="6"/>
        <v>67.5</v>
      </c>
    </row>
    <row r="15" spans="1:13" ht="15.5">
      <c r="A15" s="114"/>
      <c r="B15" s="10" t="s">
        <v>29</v>
      </c>
      <c r="C15" s="10"/>
      <c r="D15" s="81">
        <v>0.5</v>
      </c>
      <c r="E15" s="12">
        <f t="shared" si="0"/>
        <v>16.5</v>
      </c>
      <c r="F15" s="81">
        <v>0.5</v>
      </c>
      <c r="G15" s="12">
        <f t="shared" si="1"/>
        <v>17</v>
      </c>
      <c r="H15" s="81">
        <v>0.5</v>
      </c>
      <c r="I15" s="12">
        <f t="shared" si="2"/>
        <v>17</v>
      </c>
      <c r="J15" s="81">
        <v>0.5</v>
      </c>
      <c r="K15" s="12">
        <f t="shared" si="3"/>
        <v>17</v>
      </c>
      <c r="L15" s="13">
        <f t="shared" si="4"/>
        <v>2</v>
      </c>
      <c r="M15" s="14">
        <f t="shared" si="6"/>
        <v>67.5</v>
      </c>
    </row>
    <row r="16" spans="1:13" ht="15.5">
      <c r="A16" s="20" t="s">
        <v>30</v>
      </c>
      <c r="B16" s="10" t="s">
        <v>30</v>
      </c>
      <c r="C16" s="10"/>
      <c r="D16" s="11">
        <v>1</v>
      </c>
      <c r="E16" s="12">
        <f t="shared" si="0"/>
        <v>33</v>
      </c>
      <c r="F16" s="11">
        <v>1</v>
      </c>
      <c r="G16" s="12">
        <f t="shared" si="1"/>
        <v>34</v>
      </c>
      <c r="H16" s="11">
        <v>1</v>
      </c>
      <c r="I16" s="12">
        <f t="shared" si="2"/>
        <v>34</v>
      </c>
      <c r="J16" s="11">
        <v>1</v>
      </c>
      <c r="K16" s="12">
        <f t="shared" si="3"/>
        <v>34</v>
      </c>
      <c r="L16" s="13">
        <f t="shared" si="4"/>
        <v>4</v>
      </c>
      <c r="M16" s="14">
        <f t="shared" si="6"/>
        <v>135</v>
      </c>
    </row>
    <row r="17" spans="1:15" ht="15.75" customHeight="1">
      <c r="A17" s="20" t="s">
        <v>31</v>
      </c>
      <c r="B17" s="10" t="s">
        <v>31</v>
      </c>
      <c r="C17" s="10"/>
      <c r="D17" s="11">
        <v>2</v>
      </c>
      <c r="E17" s="12">
        <f t="shared" si="0"/>
        <v>66</v>
      </c>
      <c r="F17" s="11">
        <v>2</v>
      </c>
      <c r="G17" s="12">
        <f t="shared" si="1"/>
        <v>68</v>
      </c>
      <c r="H17" s="11">
        <v>2</v>
      </c>
      <c r="I17" s="12">
        <f t="shared" si="2"/>
        <v>68</v>
      </c>
      <c r="J17" s="11">
        <v>2</v>
      </c>
      <c r="K17" s="12">
        <f t="shared" si="3"/>
        <v>68</v>
      </c>
      <c r="L17" s="13">
        <f t="shared" si="4"/>
        <v>8</v>
      </c>
      <c r="M17" s="14">
        <f>SUM(K17,I17,G17,E17)</f>
        <v>270</v>
      </c>
    </row>
    <row r="18" spans="1:15" ht="32.25" customHeight="1" thickBot="1">
      <c r="A18" s="115" t="s">
        <v>32</v>
      </c>
      <c r="B18" s="116"/>
      <c r="C18" s="116"/>
      <c r="D18" s="26">
        <f t="shared" ref="D18:K18" si="7">SUM(D6:D17)</f>
        <v>21</v>
      </c>
      <c r="E18" s="26">
        <f t="shared" si="7"/>
        <v>693</v>
      </c>
      <c r="F18" s="26">
        <f t="shared" si="7"/>
        <v>23</v>
      </c>
      <c r="G18" s="26">
        <f t="shared" si="7"/>
        <v>782</v>
      </c>
      <c r="H18" s="26">
        <f t="shared" si="7"/>
        <v>23</v>
      </c>
      <c r="I18" s="26">
        <f t="shared" si="7"/>
        <v>782</v>
      </c>
      <c r="J18" s="26">
        <f t="shared" si="7"/>
        <v>23</v>
      </c>
      <c r="K18" s="26">
        <f t="shared" si="7"/>
        <v>782</v>
      </c>
      <c r="L18" s="26">
        <f>SUM(D18,F18,H18,J18)</f>
        <v>90</v>
      </c>
      <c r="M18" s="27">
        <f>SUM(M6:M17)</f>
        <v>3039</v>
      </c>
      <c r="N18" s="28">
        <f>M18/M32</f>
        <v>0.69241285030758715</v>
      </c>
      <c r="O18" s="29" t="s">
        <v>33</v>
      </c>
    </row>
    <row r="19" spans="1:15" ht="16" thickBot="1">
      <c r="A19" s="117" t="s">
        <v>34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5" ht="108.75" customHeight="1">
      <c r="A20" s="118" t="s">
        <v>35</v>
      </c>
      <c r="B20" s="119"/>
      <c r="C20" s="120"/>
      <c r="D20" s="30">
        <f>D24-D18</f>
        <v>0</v>
      </c>
      <c r="E20" s="31">
        <f>D20*33</f>
        <v>0</v>
      </c>
      <c r="F20" s="30">
        <f>F24-F18</f>
        <v>0</v>
      </c>
      <c r="G20" s="31">
        <f t="shared" ref="G20" si="8">F20*34</f>
        <v>0</v>
      </c>
      <c r="H20" s="30">
        <f>H24-H18</f>
        <v>0</v>
      </c>
      <c r="I20" s="31">
        <f>H20*34</f>
        <v>0</v>
      </c>
      <c r="J20" s="30">
        <f>J24-J18</f>
        <v>0</v>
      </c>
      <c r="K20" s="31">
        <f>J20*34</f>
        <v>0</v>
      </c>
      <c r="L20" s="32">
        <f>SUM(D20,F20,H20,J20)</f>
        <v>0</v>
      </c>
      <c r="M20" s="33">
        <f>SUM(E20,G20,I20,K20)</f>
        <v>0</v>
      </c>
    </row>
    <row r="21" spans="1:15" ht="22.5">
      <c r="A21" s="121" t="s">
        <v>36</v>
      </c>
      <c r="B21" s="122"/>
      <c r="C21" s="122"/>
      <c r="D21" s="34">
        <f t="shared" ref="D21:J21" si="9">SUM(D20:D20)</f>
        <v>0</v>
      </c>
      <c r="E21" s="34">
        <f>D21*33</f>
        <v>0</v>
      </c>
      <c r="F21" s="34">
        <f t="shared" si="9"/>
        <v>0</v>
      </c>
      <c r="G21" s="34">
        <f t="shared" si="9"/>
        <v>0</v>
      </c>
      <c r="H21" s="34">
        <f t="shared" si="9"/>
        <v>0</v>
      </c>
      <c r="I21" s="34">
        <f t="shared" ref="I21:I24" si="10">H21*34</f>
        <v>0</v>
      </c>
      <c r="J21" s="34">
        <f t="shared" si="9"/>
        <v>0</v>
      </c>
      <c r="K21" s="34">
        <f t="shared" ref="K21:K24" si="11">J21*34</f>
        <v>0</v>
      </c>
      <c r="L21" s="35">
        <f t="shared" ref="L21:M24" si="12">SUM(D21,F21,H21,J21)</f>
        <v>0</v>
      </c>
      <c r="M21" s="36">
        <f>SUM(E21,G21,I21,K21)</f>
        <v>0</v>
      </c>
    </row>
    <row r="22" spans="1:15" ht="22.5">
      <c r="A22" s="112" t="s">
        <v>37</v>
      </c>
      <c r="B22" s="113"/>
      <c r="C22" s="113"/>
      <c r="D22" s="34">
        <v>21</v>
      </c>
      <c r="E22" s="34">
        <f t="shared" ref="E22:E24" si="13">D22*33</f>
        <v>693</v>
      </c>
      <c r="F22" s="34">
        <v>23</v>
      </c>
      <c r="G22" s="34">
        <f>F22*34</f>
        <v>782</v>
      </c>
      <c r="H22" s="34">
        <v>23</v>
      </c>
      <c r="I22" s="34">
        <f t="shared" si="10"/>
        <v>782</v>
      </c>
      <c r="J22" s="34">
        <v>23</v>
      </c>
      <c r="K22" s="34">
        <f t="shared" si="11"/>
        <v>782</v>
      </c>
      <c r="L22" s="35">
        <f t="shared" si="12"/>
        <v>90</v>
      </c>
      <c r="M22" s="36">
        <f>SUM(E22,G22,I22,K22)</f>
        <v>3039</v>
      </c>
      <c r="O22" s="92"/>
    </row>
    <row r="23" spans="1:15" ht="22.5" hidden="1">
      <c r="A23" s="93" t="s">
        <v>38</v>
      </c>
      <c r="B23" s="94"/>
      <c r="C23" s="95"/>
      <c r="D23" s="37"/>
      <c r="E23" s="37">
        <v>33</v>
      </c>
      <c r="F23" s="37"/>
      <c r="G23" s="37">
        <v>34</v>
      </c>
      <c r="H23" s="37"/>
      <c r="I23" s="37">
        <v>34</v>
      </c>
      <c r="J23" s="37"/>
      <c r="K23" s="37">
        <v>34</v>
      </c>
      <c r="L23" s="38"/>
      <c r="M23" s="39"/>
      <c r="O23" s="92"/>
    </row>
    <row r="24" spans="1:15" ht="49.5" customHeight="1" thickBot="1">
      <c r="A24" s="96" t="s">
        <v>39</v>
      </c>
      <c r="B24" s="97"/>
      <c r="C24" s="98"/>
      <c r="D24" s="40">
        <v>21</v>
      </c>
      <c r="E24" s="40">
        <f t="shared" si="13"/>
        <v>693</v>
      </c>
      <c r="F24" s="40">
        <v>23</v>
      </c>
      <c r="G24" s="40">
        <f>F24*34</f>
        <v>782</v>
      </c>
      <c r="H24" s="40">
        <v>23</v>
      </c>
      <c r="I24" s="40">
        <f t="shared" si="10"/>
        <v>782</v>
      </c>
      <c r="J24" s="40">
        <v>23</v>
      </c>
      <c r="K24" s="40">
        <f t="shared" si="11"/>
        <v>782</v>
      </c>
      <c r="L24" s="41">
        <f t="shared" si="12"/>
        <v>90</v>
      </c>
      <c r="M24" s="42">
        <f t="shared" si="12"/>
        <v>3039</v>
      </c>
      <c r="N24" s="43"/>
      <c r="O24" s="44"/>
    </row>
    <row r="25" spans="1:15" ht="16" thickBot="1">
      <c r="A25" s="99" t="s">
        <v>40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5" ht="54" customHeight="1">
      <c r="A26" s="100" t="s">
        <v>41</v>
      </c>
      <c r="B26" s="102" t="s">
        <v>42</v>
      </c>
      <c r="C26" s="103"/>
      <c r="D26" s="106"/>
      <c r="E26" s="106"/>
      <c r="F26" s="106"/>
      <c r="G26" s="106"/>
      <c r="H26" s="106"/>
      <c r="I26" s="106"/>
      <c r="J26" s="106"/>
      <c r="K26" s="107"/>
      <c r="L26" s="45"/>
      <c r="M26" s="108" t="s">
        <v>5</v>
      </c>
    </row>
    <row r="27" spans="1:15" ht="20.25" customHeight="1">
      <c r="A27" s="101"/>
      <c r="B27" s="104"/>
      <c r="C27" s="105"/>
      <c r="D27" s="110" t="s">
        <v>7</v>
      </c>
      <c r="E27" s="111"/>
      <c r="F27" s="110" t="s">
        <v>8</v>
      </c>
      <c r="G27" s="111"/>
      <c r="H27" s="110" t="s">
        <v>9</v>
      </c>
      <c r="I27" s="111"/>
      <c r="J27" s="110" t="s">
        <v>10</v>
      </c>
      <c r="K27" s="111"/>
      <c r="L27" s="47"/>
      <c r="M27" s="109"/>
    </row>
    <row r="28" spans="1:15" ht="152.25" customHeight="1" thickBot="1">
      <c r="A28" s="48" t="s">
        <v>43</v>
      </c>
      <c r="B28" s="84" t="s">
        <v>44</v>
      </c>
      <c r="C28" s="85"/>
      <c r="D28" s="49">
        <v>10</v>
      </c>
      <c r="E28" s="49">
        <v>330</v>
      </c>
      <c r="F28" s="49">
        <v>10</v>
      </c>
      <c r="G28" s="49">
        <v>340</v>
      </c>
      <c r="H28" s="49">
        <v>10</v>
      </c>
      <c r="I28" s="49">
        <f>H28*34</f>
        <v>340</v>
      </c>
      <c r="J28" s="49">
        <v>10</v>
      </c>
      <c r="K28" s="49">
        <v>340</v>
      </c>
      <c r="L28" s="50">
        <f>SUM(D28,F28,H28,J28)</f>
        <v>40</v>
      </c>
      <c r="M28" s="51">
        <f>330+340+340+340</f>
        <v>1350</v>
      </c>
      <c r="N28" s="28">
        <f>M28/M32</f>
        <v>0.30758714969241285</v>
      </c>
      <c r="O28" s="29" t="s">
        <v>45</v>
      </c>
    </row>
    <row r="30" spans="1:15" hidden="1"/>
    <row r="32" spans="1:15">
      <c r="L32" s="52" t="s">
        <v>46</v>
      </c>
      <c r="M32" s="53">
        <f>M28+M20+M18</f>
        <v>4389</v>
      </c>
    </row>
    <row r="33" spans="2:6" ht="15" thickBot="1">
      <c r="B33" s="29" t="s">
        <v>47</v>
      </c>
    </row>
    <row r="34" spans="2:6">
      <c r="B34" s="54" t="s">
        <v>11</v>
      </c>
      <c r="C34" s="55">
        <f>M18</f>
        <v>3039</v>
      </c>
      <c r="D34" s="56">
        <f>C34/$C$36</f>
        <v>1</v>
      </c>
      <c r="E34" s="57">
        <f>C36*0.8</f>
        <v>2431.2000000000003</v>
      </c>
      <c r="F34" s="58">
        <v>0.8</v>
      </c>
    </row>
    <row r="35" spans="2:6" ht="29.5" thickBot="1">
      <c r="B35" s="54" t="s">
        <v>48</v>
      </c>
      <c r="C35" s="55">
        <f>M20</f>
        <v>0</v>
      </c>
      <c r="D35" s="56">
        <f t="shared" ref="D35:D36" si="14">C35/$C$36</f>
        <v>0</v>
      </c>
      <c r="E35" s="59">
        <f>C36*0.2</f>
        <v>607.80000000000007</v>
      </c>
      <c r="F35" s="60">
        <v>0.2</v>
      </c>
    </row>
    <row r="36" spans="2:6">
      <c r="C36" s="55">
        <f>SUM(C34:C35)</f>
        <v>3039</v>
      </c>
      <c r="D36" s="56">
        <f t="shared" si="14"/>
        <v>1</v>
      </c>
    </row>
    <row r="38" spans="2:6" ht="15" thickBot="1"/>
    <row r="39" spans="2:6">
      <c r="B39" s="54" t="s">
        <v>11</v>
      </c>
      <c r="C39" s="55">
        <f>C34</f>
        <v>3039</v>
      </c>
      <c r="D39" s="56">
        <f>C39/C42</f>
        <v>0.69241285030758715</v>
      </c>
      <c r="E39" s="57">
        <f>C42*0.8</f>
        <v>3511.2000000000003</v>
      </c>
      <c r="F39" s="58">
        <v>0.8</v>
      </c>
    </row>
    <row r="40" spans="2:6" ht="29">
      <c r="B40" s="54" t="s">
        <v>48</v>
      </c>
      <c r="C40" s="55">
        <f>M20</f>
        <v>0</v>
      </c>
      <c r="D40" s="86">
        <f>(C40+C41)/C42</f>
        <v>0.30758714969241285</v>
      </c>
      <c r="E40" s="88">
        <f>C42*0.2</f>
        <v>877.80000000000007</v>
      </c>
      <c r="F40" s="90">
        <v>0.2</v>
      </c>
    </row>
    <row r="41" spans="2:6" ht="15" thickBot="1">
      <c r="B41" s="54" t="s">
        <v>49</v>
      </c>
      <c r="C41" s="55">
        <f>M28</f>
        <v>1350</v>
      </c>
      <c r="D41" s="87"/>
      <c r="E41" s="89"/>
      <c r="F41" s="91"/>
    </row>
    <row r="42" spans="2:6">
      <c r="C42" s="62">
        <f>SUM(C39:C41)</f>
        <v>4389</v>
      </c>
      <c r="D42" s="61">
        <f>C42/$C$42</f>
        <v>1</v>
      </c>
    </row>
  </sheetData>
  <mergeCells count="44"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J27:K27"/>
    <mergeCell ref="A14:A15"/>
    <mergeCell ref="A18:C18"/>
    <mergeCell ref="A19:M19"/>
    <mergeCell ref="A20:C20"/>
    <mergeCell ref="A21:C21"/>
    <mergeCell ref="B28:C28"/>
    <mergeCell ref="D40:D41"/>
    <mergeCell ref="E40:E41"/>
    <mergeCell ref="F40:F41"/>
    <mergeCell ref="O22:O23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A22:C22"/>
    <mergeCell ref="H27:I27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115" zoomScaleNormal="115" zoomScaleSheetLayoutView="90" workbookViewId="0">
      <selection activeCell="L56" sqref="L56"/>
    </sheetView>
  </sheetViews>
  <sheetFormatPr defaultRowHeight="14.5"/>
  <cols>
    <col min="1" max="1" width="26.81640625" customWidth="1"/>
    <col min="2" max="2" width="28.81640625" customWidth="1"/>
    <col min="3" max="3" width="30.453125" customWidth="1"/>
    <col min="4" max="4" width="7.81640625" customWidth="1"/>
    <col min="6" max="6" width="6.7265625" customWidth="1"/>
    <col min="8" max="8" width="6.7265625" customWidth="1"/>
    <col min="10" max="10" width="6.7265625" customWidth="1"/>
    <col min="12" max="12" width="6.7265625" customWidth="1"/>
    <col min="15" max="15" width="11" bestFit="1" customWidth="1"/>
    <col min="16" max="16" width="0" hidden="1" customWidth="1"/>
    <col min="17" max="17" width="11.54296875" hidden="1" customWidth="1"/>
  </cols>
  <sheetData>
    <row r="1" spans="1:15" ht="32.25" customHeight="1" thickBot="1">
      <c r="A1" s="132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15.5">
      <c r="A2" s="135" t="s">
        <v>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/>
    </row>
    <row r="3" spans="1:15" ht="31.5" customHeight="1">
      <c r="A3" s="139" t="s">
        <v>1</v>
      </c>
      <c r="B3" s="140" t="s">
        <v>2</v>
      </c>
      <c r="C3" s="1" t="s">
        <v>51</v>
      </c>
      <c r="D3" s="180" t="s">
        <v>4</v>
      </c>
      <c r="E3" s="180"/>
      <c r="F3" s="180"/>
      <c r="G3" s="180"/>
      <c r="H3" s="180"/>
      <c r="I3" s="180"/>
      <c r="J3" s="180"/>
      <c r="K3" s="180"/>
      <c r="L3" s="180"/>
      <c r="M3" s="180"/>
      <c r="N3" s="143" t="s">
        <v>52</v>
      </c>
      <c r="O3" s="144"/>
    </row>
    <row r="4" spans="1:15" ht="15.5">
      <c r="A4" s="139"/>
      <c r="B4" s="140"/>
      <c r="C4" s="2" t="s">
        <v>53</v>
      </c>
      <c r="D4" s="177" t="s">
        <v>54</v>
      </c>
      <c r="E4" s="177"/>
      <c r="F4" s="177" t="s">
        <v>55</v>
      </c>
      <c r="G4" s="177"/>
      <c r="H4" s="177" t="s">
        <v>56</v>
      </c>
      <c r="I4" s="177"/>
      <c r="J4" s="177" t="s">
        <v>57</v>
      </c>
      <c r="K4" s="177"/>
      <c r="L4" s="177" t="s">
        <v>58</v>
      </c>
      <c r="M4" s="177"/>
      <c r="N4" s="145"/>
      <c r="O4" s="146"/>
    </row>
    <row r="5" spans="1:15" ht="15.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7"/>
    </row>
    <row r="6" spans="1:15" ht="15.75" customHeight="1">
      <c r="A6" s="114" t="s">
        <v>59</v>
      </c>
      <c r="B6" s="18" t="s">
        <v>15</v>
      </c>
      <c r="C6" s="63"/>
      <c r="D6" s="11">
        <v>5</v>
      </c>
      <c r="E6" s="12">
        <f>D6*34</f>
        <v>170</v>
      </c>
      <c r="F6" s="83">
        <v>5</v>
      </c>
      <c r="G6" s="12">
        <f>F6*34</f>
        <v>170</v>
      </c>
      <c r="H6" s="11">
        <v>4</v>
      </c>
      <c r="I6" s="12">
        <f>H6*34</f>
        <v>136</v>
      </c>
      <c r="J6" s="11">
        <v>3</v>
      </c>
      <c r="K6" s="12">
        <f>J6*34</f>
        <v>102</v>
      </c>
      <c r="L6" s="11">
        <v>3</v>
      </c>
      <c r="M6" s="12">
        <f>L6*34</f>
        <v>102</v>
      </c>
      <c r="N6" s="13">
        <f>SUM(L6,J6,H6,F6,D6)</f>
        <v>20</v>
      </c>
      <c r="O6" s="14">
        <f>SUM(M6,K6,I6,G6,E6)</f>
        <v>680</v>
      </c>
    </row>
    <row r="7" spans="1:15" ht="15.5">
      <c r="A7" s="114"/>
      <c r="B7" s="18" t="s">
        <v>60</v>
      </c>
      <c r="C7" s="63"/>
      <c r="D7" s="11">
        <v>3</v>
      </c>
      <c r="E7" s="12">
        <f>D7*34</f>
        <v>102</v>
      </c>
      <c r="F7" s="11">
        <v>3</v>
      </c>
      <c r="G7" s="12">
        <f>F7*34</f>
        <v>102</v>
      </c>
      <c r="H7" s="11">
        <v>2</v>
      </c>
      <c r="I7" s="12">
        <f t="shared" ref="I7" si="0">H7*34</f>
        <v>68</v>
      </c>
      <c r="J7" s="11">
        <v>2</v>
      </c>
      <c r="K7" s="12">
        <f t="shared" ref="K7" si="1">J7*34</f>
        <v>68</v>
      </c>
      <c r="L7" s="81">
        <v>2</v>
      </c>
      <c r="M7" s="12">
        <f t="shared" ref="M7" si="2">L7*34</f>
        <v>68</v>
      </c>
      <c r="N7" s="13">
        <f t="shared" ref="N7:N8" si="3">SUM(L7,J7,H7,F7,D7)</f>
        <v>12</v>
      </c>
      <c r="O7" s="14">
        <f>SUM(M7,K7,I7,G7,E7)</f>
        <v>408</v>
      </c>
    </row>
    <row r="8" spans="1:15" ht="62">
      <c r="A8" s="114" t="s">
        <v>61</v>
      </c>
      <c r="B8" s="64" t="s">
        <v>18</v>
      </c>
      <c r="C8" s="63"/>
      <c r="D8" s="128">
        <v>3</v>
      </c>
      <c r="E8" s="130">
        <f>D8*34</f>
        <v>102</v>
      </c>
      <c r="F8" s="128">
        <v>3</v>
      </c>
      <c r="G8" s="130">
        <f>F8*34</f>
        <v>102</v>
      </c>
      <c r="H8" s="128">
        <v>3</v>
      </c>
      <c r="I8" s="130">
        <f>H8*34</f>
        <v>102</v>
      </c>
      <c r="J8" s="128">
        <v>3</v>
      </c>
      <c r="K8" s="130">
        <f>J8*34</f>
        <v>102</v>
      </c>
      <c r="L8" s="128">
        <v>2</v>
      </c>
      <c r="M8" s="130">
        <f>L8*34</f>
        <v>68</v>
      </c>
      <c r="N8" s="130">
        <f t="shared" si="3"/>
        <v>14</v>
      </c>
      <c r="O8" s="123">
        <f>SUM(M8,K8,I8,G8,E8)</f>
        <v>476</v>
      </c>
    </row>
    <row r="9" spans="1:15" ht="15.5">
      <c r="A9" s="114"/>
      <c r="B9" s="64" t="s">
        <v>62</v>
      </c>
      <c r="C9" s="63"/>
      <c r="D9" s="129"/>
      <c r="E9" s="131"/>
      <c r="F9" s="129"/>
      <c r="G9" s="131"/>
      <c r="H9" s="129"/>
      <c r="I9" s="131"/>
      <c r="J9" s="129"/>
      <c r="K9" s="131"/>
      <c r="L9" s="129"/>
      <c r="M9" s="131"/>
      <c r="N9" s="131"/>
      <c r="O9" s="124"/>
    </row>
    <row r="10" spans="1:15" ht="15.5">
      <c r="A10" s="175" t="s">
        <v>63</v>
      </c>
      <c r="B10" s="18" t="s">
        <v>20</v>
      </c>
      <c r="C10" s="63"/>
      <c r="D10" s="11">
        <v>3</v>
      </c>
      <c r="E10" s="12">
        <f t="shared" ref="E10:E27" si="4">D10*34</f>
        <v>102</v>
      </c>
      <c r="F10" s="11">
        <v>3</v>
      </c>
      <c r="G10" s="12">
        <f t="shared" ref="G10:G27" si="5">F10*34</f>
        <v>102</v>
      </c>
      <c r="H10" s="11">
        <v>3</v>
      </c>
      <c r="I10" s="12">
        <f t="shared" ref="I10:I27" si="6">H10*34</f>
        <v>102</v>
      </c>
      <c r="J10" s="11">
        <v>3</v>
      </c>
      <c r="K10" s="12">
        <f t="shared" ref="K10:K28" si="7">J10*34</f>
        <v>102</v>
      </c>
      <c r="L10" s="11">
        <v>3</v>
      </c>
      <c r="M10" s="12">
        <f t="shared" ref="M10:M28" si="8">L10*34</f>
        <v>102</v>
      </c>
      <c r="N10" s="13">
        <f t="shared" ref="N10:N29" si="9">SUM(L10,J10,H10,F10,D10)</f>
        <v>15</v>
      </c>
      <c r="O10" s="14">
        <f>SUM(E10,G10,I10,K10,M10)</f>
        <v>510</v>
      </c>
    </row>
    <row r="11" spans="1:15" ht="15.5">
      <c r="A11" s="176"/>
      <c r="B11" s="18" t="s">
        <v>64</v>
      </c>
      <c r="C11" s="63"/>
      <c r="D11" s="65">
        <v>0</v>
      </c>
      <c r="E11" s="12">
        <f t="shared" si="4"/>
        <v>0</v>
      </c>
      <c r="F11" s="65">
        <v>0</v>
      </c>
      <c r="G11" s="12">
        <f t="shared" si="5"/>
        <v>0</v>
      </c>
      <c r="H11" s="65">
        <v>0</v>
      </c>
      <c r="I11" s="12">
        <f t="shared" si="6"/>
        <v>0</v>
      </c>
      <c r="J11" s="65">
        <v>0</v>
      </c>
      <c r="K11" s="12">
        <f t="shared" si="7"/>
        <v>0</v>
      </c>
      <c r="L11" s="65">
        <v>0</v>
      </c>
      <c r="M11" s="12">
        <f t="shared" si="8"/>
        <v>0</v>
      </c>
      <c r="N11" s="13">
        <f t="shared" si="9"/>
        <v>0</v>
      </c>
      <c r="O11" s="14">
        <f>SUM(E11,G11,I11,K11,M11)</f>
        <v>0</v>
      </c>
    </row>
    <row r="12" spans="1:15" ht="15.5">
      <c r="A12" s="114" t="s">
        <v>21</v>
      </c>
      <c r="B12" s="173" t="s">
        <v>22</v>
      </c>
      <c r="C12" s="18" t="s">
        <v>65</v>
      </c>
      <c r="D12" s="174">
        <v>5</v>
      </c>
      <c r="E12" s="169">
        <f>5*34</f>
        <v>170</v>
      </c>
      <c r="F12" s="174">
        <v>5</v>
      </c>
      <c r="G12" s="169">
        <f>5*34</f>
        <v>170</v>
      </c>
      <c r="H12" s="11">
        <v>3</v>
      </c>
      <c r="I12" s="12">
        <f t="shared" si="6"/>
        <v>102</v>
      </c>
      <c r="J12" s="11">
        <v>3</v>
      </c>
      <c r="K12" s="12">
        <f t="shared" si="7"/>
        <v>102</v>
      </c>
      <c r="L12" s="11">
        <v>3</v>
      </c>
      <c r="M12" s="12">
        <f>L12*34</f>
        <v>102</v>
      </c>
      <c r="N12" s="13">
        <f t="shared" si="9"/>
        <v>19</v>
      </c>
      <c r="O12" s="172">
        <f>SUM(M12:M14,K12:K14,I12:I14,G12,E12)</f>
        <v>952</v>
      </c>
    </row>
    <row r="13" spans="1:15" ht="15.5">
      <c r="A13" s="114"/>
      <c r="B13" s="173"/>
      <c r="C13" s="18" t="s">
        <v>66</v>
      </c>
      <c r="D13" s="174"/>
      <c r="E13" s="169"/>
      <c r="F13" s="174"/>
      <c r="G13" s="169"/>
      <c r="H13" s="11">
        <v>2</v>
      </c>
      <c r="I13" s="12">
        <f t="shared" si="6"/>
        <v>68</v>
      </c>
      <c r="J13" s="11">
        <v>2</v>
      </c>
      <c r="K13" s="12">
        <f t="shared" si="7"/>
        <v>68</v>
      </c>
      <c r="L13" s="11">
        <v>2</v>
      </c>
      <c r="M13" s="12">
        <f>L13*34</f>
        <v>68</v>
      </c>
      <c r="N13" s="13">
        <f t="shared" si="9"/>
        <v>6</v>
      </c>
      <c r="O13" s="172"/>
    </row>
    <row r="14" spans="1:15" ht="15.5">
      <c r="A14" s="114"/>
      <c r="B14" s="173"/>
      <c r="C14" s="18" t="s">
        <v>67</v>
      </c>
      <c r="D14" s="174"/>
      <c r="E14" s="169"/>
      <c r="F14" s="174"/>
      <c r="G14" s="169"/>
      <c r="H14" s="11">
        <v>1</v>
      </c>
      <c r="I14" s="12">
        <f t="shared" si="6"/>
        <v>34</v>
      </c>
      <c r="J14" s="11">
        <v>1</v>
      </c>
      <c r="K14" s="12">
        <f t="shared" si="7"/>
        <v>34</v>
      </c>
      <c r="L14" s="11">
        <v>1</v>
      </c>
      <c r="M14" s="12">
        <f>L14*34</f>
        <v>34</v>
      </c>
      <c r="N14" s="13">
        <f t="shared" si="9"/>
        <v>3</v>
      </c>
      <c r="O14" s="172"/>
    </row>
    <row r="15" spans="1:15" ht="15.5">
      <c r="A15" s="114"/>
      <c r="B15" s="18" t="s">
        <v>68</v>
      </c>
      <c r="C15" s="63"/>
      <c r="D15" s="66"/>
      <c r="E15" s="67"/>
      <c r="F15" s="66"/>
      <c r="G15" s="67"/>
      <c r="H15" s="11">
        <v>1</v>
      </c>
      <c r="I15" s="12">
        <f t="shared" si="6"/>
        <v>34</v>
      </c>
      <c r="J15" s="11">
        <v>1</v>
      </c>
      <c r="K15" s="12">
        <f t="shared" si="7"/>
        <v>34</v>
      </c>
      <c r="L15" s="11">
        <v>1</v>
      </c>
      <c r="M15" s="12">
        <f t="shared" si="8"/>
        <v>34</v>
      </c>
      <c r="N15" s="13">
        <f t="shared" si="9"/>
        <v>3</v>
      </c>
      <c r="O15" s="14">
        <f>SUM(E15,G15,I15,K15,M15)</f>
        <v>102</v>
      </c>
    </row>
    <row r="16" spans="1:15" ht="15.75" customHeight="1">
      <c r="A16" s="114" t="s">
        <v>69</v>
      </c>
      <c r="B16" s="173" t="s">
        <v>70</v>
      </c>
      <c r="C16" s="63" t="s">
        <v>71</v>
      </c>
      <c r="D16" s="66"/>
      <c r="E16" s="67"/>
      <c r="F16" s="174">
        <v>2</v>
      </c>
      <c r="G16" s="12">
        <v>45</v>
      </c>
      <c r="H16" s="174">
        <v>2</v>
      </c>
      <c r="I16" s="12">
        <v>45</v>
      </c>
      <c r="J16" s="174">
        <v>2</v>
      </c>
      <c r="K16" s="12">
        <v>45</v>
      </c>
      <c r="L16" s="174">
        <v>2</v>
      </c>
      <c r="M16" s="12">
        <v>45</v>
      </c>
      <c r="N16" s="68">
        <f t="shared" si="9"/>
        <v>8</v>
      </c>
      <c r="O16" s="123">
        <f>SUM(M16:M17,K16:K17,I16:I17,G16:G17,E17)</f>
        <v>340</v>
      </c>
    </row>
    <row r="17" spans="1:17" ht="15.5">
      <c r="A17" s="114"/>
      <c r="B17" s="173"/>
      <c r="C17" s="63" t="s">
        <v>72</v>
      </c>
      <c r="D17" s="11">
        <v>2</v>
      </c>
      <c r="E17" s="12">
        <f t="shared" si="4"/>
        <v>68</v>
      </c>
      <c r="F17" s="174"/>
      <c r="G17" s="12">
        <v>23</v>
      </c>
      <c r="H17" s="174"/>
      <c r="I17" s="12">
        <v>23</v>
      </c>
      <c r="J17" s="174"/>
      <c r="K17" s="12">
        <v>23</v>
      </c>
      <c r="L17" s="174"/>
      <c r="M17" s="12">
        <v>23</v>
      </c>
      <c r="N17" s="69">
        <f t="shared" si="9"/>
        <v>2</v>
      </c>
      <c r="O17" s="124"/>
    </row>
    <row r="18" spans="1:17" ht="15.5">
      <c r="A18" s="114"/>
      <c r="B18" s="63" t="s">
        <v>73</v>
      </c>
      <c r="C18" s="63"/>
      <c r="D18" s="66"/>
      <c r="E18" s="67"/>
      <c r="F18" s="11">
        <v>1</v>
      </c>
      <c r="G18" s="12">
        <f t="shared" si="5"/>
        <v>34</v>
      </c>
      <c r="H18" s="11">
        <v>1</v>
      </c>
      <c r="I18" s="12">
        <f t="shared" si="6"/>
        <v>34</v>
      </c>
      <c r="J18" s="11">
        <v>1</v>
      </c>
      <c r="K18" s="12">
        <f t="shared" si="7"/>
        <v>34</v>
      </c>
      <c r="L18" s="11">
        <v>1</v>
      </c>
      <c r="M18" s="12">
        <f t="shared" si="8"/>
        <v>34</v>
      </c>
      <c r="N18" s="13">
        <f t="shared" si="9"/>
        <v>4</v>
      </c>
      <c r="O18" s="14">
        <f t="shared" ref="O18:O28" si="10">SUM(E18,G18,I18,K18,M18)</f>
        <v>136</v>
      </c>
    </row>
    <row r="19" spans="1:17" ht="15.5">
      <c r="A19" s="114"/>
      <c r="B19" s="63" t="s">
        <v>74</v>
      </c>
      <c r="C19" s="63"/>
      <c r="D19" s="11">
        <v>1</v>
      </c>
      <c r="E19" s="12">
        <f t="shared" si="4"/>
        <v>34</v>
      </c>
      <c r="F19" s="11">
        <v>1</v>
      </c>
      <c r="G19" s="12">
        <f t="shared" si="5"/>
        <v>34</v>
      </c>
      <c r="H19" s="11">
        <v>2</v>
      </c>
      <c r="I19" s="12">
        <f t="shared" si="6"/>
        <v>68</v>
      </c>
      <c r="J19" s="11">
        <v>2</v>
      </c>
      <c r="K19" s="12">
        <f t="shared" si="7"/>
        <v>68</v>
      </c>
      <c r="L19" s="11">
        <v>2</v>
      </c>
      <c r="M19" s="12">
        <f t="shared" si="8"/>
        <v>68</v>
      </c>
      <c r="N19" s="13">
        <f t="shared" si="9"/>
        <v>8</v>
      </c>
      <c r="O19" s="14">
        <f t="shared" si="10"/>
        <v>272</v>
      </c>
    </row>
    <row r="20" spans="1:17" ht="15.5">
      <c r="A20" s="114" t="s">
        <v>75</v>
      </c>
      <c r="B20" s="63" t="s">
        <v>76</v>
      </c>
      <c r="C20" s="63"/>
      <c r="D20" s="66"/>
      <c r="E20" s="67"/>
      <c r="F20" s="66"/>
      <c r="G20" s="67"/>
      <c r="H20" s="11">
        <v>2</v>
      </c>
      <c r="I20" s="12">
        <f t="shared" si="6"/>
        <v>68</v>
      </c>
      <c r="J20" s="11">
        <v>2</v>
      </c>
      <c r="K20" s="12">
        <f t="shared" si="7"/>
        <v>68</v>
      </c>
      <c r="L20" s="11">
        <v>3</v>
      </c>
      <c r="M20" s="12">
        <f t="shared" si="8"/>
        <v>102</v>
      </c>
      <c r="N20" s="13">
        <f t="shared" si="9"/>
        <v>7</v>
      </c>
      <c r="O20" s="14">
        <f t="shared" si="10"/>
        <v>238</v>
      </c>
    </row>
    <row r="21" spans="1:17" ht="15.5">
      <c r="A21" s="114"/>
      <c r="B21" s="63" t="s">
        <v>77</v>
      </c>
      <c r="C21" s="63"/>
      <c r="D21" s="66"/>
      <c r="E21" s="67"/>
      <c r="F21" s="66"/>
      <c r="G21" s="67"/>
      <c r="H21" s="66"/>
      <c r="I21" s="67"/>
      <c r="J21" s="11">
        <v>2</v>
      </c>
      <c r="K21" s="12">
        <f t="shared" si="7"/>
        <v>68</v>
      </c>
      <c r="L21" s="11">
        <v>2</v>
      </c>
      <c r="M21" s="12">
        <f t="shared" si="8"/>
        <v>68</v>
      </c>
      <c r="N21" s="13">
        <f t="shared" si="9"/>
        <v>4</v>
      </c>
      <c r="O21" s="14">
        <f t="shared" si="10"/>
        <v>136</v>
      </c>
    </row>
    <row r="22" spans="1:17" ht="15.5">
      <c r="A22" s="114"/>
      <c r="B22" s="63" t="s">
        <v>78</v>
      </c>
      <c r="C22" s="63"/>
      <c r="D22" s="11">
        <v>1</v>
      </c>
      <c r="E22" s="12">
        <f t="shared" si="4"/>
        <v>34</v>
      </c>
      <c r="F22" s="11">
        <v>1</v>
      </c>
      <c r="G22" s="12">
        <f t="shared" si="5"/>
        <v>34</v>
      </c>
      <c r="H22" s="11">
        <v>1</v>
      </c>
      <c r="I22" s="12">
        <f t="shared" si="6"/>
        <v>34</v>
      </c>
      <c r="J22" s="11">
        <v>2</v>
      </c>
      <c r="K22" s="12">
        <f t="shared" si="7"/>
        <v>68</v>
      </c>
      <c r="L22" s="11">
        <v>2</v>
      </c>
      <c r="M22" s="12">
        <f t="shared" si="8"/>
        <v>68</v>
      </c>
      <c r="N22" s="13">
        <f t="shared" si="9"/>
        <v>7</v>
      </c>
      <c r="O22" s="14">
        <f t="shared" si="10"/>
        <v>238</v>
      </c>
    </row>
    <row r="23" spans="1:17" ht="15.5">
      <c r="A23" s="114" t="s">
        <v>27</v>
      </c>
      <c r="B23" s="70" t="s">
        <v>28</v>
      </c>
      <c r="C23" s="70"/>
      <c r="D23" s="82">
        <v>0.5</v>
      </c>
      <c r="E23" s="12">
        <f t="shared" si="4"/>
        <v>17</v>
      </c>
      <c r="F23" s="82">
        <v>0.5</v>
      </c>
      <c r="G23" s="12">
        <f t="shared" si="5"/>
        <v>17</v>
      </c>
      <c r="H23" s="82">
        <v>0.5</v>
      </c>
      <c r="I23" s="12">
        <f t="shared" si="6"/>
        <v>17</v>
      </c>
      <c r="J23" s="66"/>
      <c r="K23" s="67"/>
      <c r="L23" s="66"/>
      <c r="M23" s="67"/>
      <c r="N23" s="71">
        <f t="shared" si="9"/>
        <v>1.5</v>
      </c>
      <c r="O23" s="14">
        <f t="shared" si="10"/>
        <v>51</v>
      </c>
    </row>
    <row r="24" spans="1:17" ht="15.5">
      <c r="A24" s="114"/>
      <c r="B24" s="63" t="s">
        <v>29</v>
      </c>
      <c r="C24" s="63"/>
      <c r="D24" s="81">
        <v>0.5</v>
      </c>
      <c r="E24" s="12">
        <f t="shared" si="4"/>
        <v>17</v>
      </c>
      <c r="F24" s="81">
        <v>0.5</v>
      </c>
      <c r="G24" s="12">
        <f t="shared" si="5"/>
        <v>17</v>
      </c>
      <c r="H24" s="81">
        <v>0.5</v>
      </c>
      <c r="I24" s="12">
        <f t="shared" si="6"/>
        <v>17</v>
      </c>
      <c r="J24" s="82">
        <v>0.5</v>
      </c>
      <c r="K24" s="12">
        <f t="shared" si="7"/>
        <v>17</v>
      </c>
      <c r="L24" s="66"/>
      <c r="M24" s="67"/>
      <c r="N24" s="71">
        <f t="shared" si="9"/>
        <v>2</v>
      </c>
      <c r="O24" s="14">
        <f t="shared" si="10"/>
        <v>68</v>
      </c>
    </row>
    <row r="25" spans="1:17" ht="15.5">
      <c r="A25" s="20" t="s">
        <v>30</v>
      </c>
      <c r="B25" s="63" t="s">
        <v>30</v>
      </c>
      <c r="C25" s="63"/>
      <c r="D25" s="11">
        <v>2</v>
      </c>
      <c r="E25" s="12">
        <f t="shared" si="4"/>
        <v>68</v>
      </c>
      <c r="F25" s="11">
        <v>2</v>
      </c>
      <c r="G25" s="12">
        <f t="shared" si="5"/>
        <v>68</v>
      </c>
      <c r="H25" s="11">
        <v>2</v>
      </c>
      <c r="I25" s="12">
        <f t="shared" si="6"/>
        <v>68</v>
      </c>
      <c r="J25" s="81">
        <v>0.5</v>
      </c>
      <c r="K25" s="12">
        <f t="shared" si="7"/>
        <v>17</v>
      </c>
      <c r="L25" s="11">
        <v>1</v>
      </c>
      <c r="M25" s="72">
        <f t="shared" si="8"/>
        <v>34</v>
      </c>
      <c r="N25" s="73">
        <f t="shared" si="9"/>
        <v>7.5</v>
      </c>
      <c r="O25" s="14">
        <f t="shared" si="10"/>
        <v>255</v>
      </c>
    </row>
    <row r="26" spans="1:17" ht="15.5">
      <c r="A26" s="20" t="s">
        <v>79</v>
      </c>
      <c r="B26" s="20" t="s">
        <v>79</v>
      </c>
      <c r="C26" s="63"/>
      <c r="D26" s="11">
        <v>1</v>
      </c>
      <c r="E26" s="12">
        <f t="shared" si="4"/>
        <v>34</v>
      </c>
      <c r="F26" s="11">
        <v>1</v>
      </c>
      <c r="G26" s="12">
        <f t="shared" si="5"/>
        <v>34</v>
      </c>
      <c r="H26" s="11"/>
      <c r="I26" s="12">
        <f t="shared" si="6"/>
        <v>0</v>
      </c>
      <c r="J26" s="11"/>
      <c r="K26" s="12">
        <f t="shared" si="7"/>
        <v>0</v>
      </c>
      <c r="L26" s="11"/>
      <c r="M26" s="72">
        <f t="shared" si="8"/>
        <v>0</v>
      </c>
      <c r="N26" s="73">
        <f t="shared" si="9"/>
        <v>2</v>
      </c>
      <c r="O26" s="14">
        <f t="shared" si="10"/>
        <v>68</v>
      </c>
    </row>
    <row r="27" spans="1:17" ht="15.5">
      <c r="A27" s="114" t="s">
        <v>80</v>
      </c>
      <c r="B27" s="63" t="s">
        <v>31</v>
      </c>
      <c r="C27" s="63"/>
      <c r="D27" s="65">
        <v>2</v>
      </c>
      <c r="E27" s="12">
        <f t="shared" si="4"/>
        <v>68</v>
      </c>
      <c r="F27" s="65">
        <v>2</v>
      </c>
      <c r="G27" s="12">
        <f t="shared" si="5"/>
        <v>68</v>
      </c>
      <c r="H27" s="65">
        <v>2</v>
      </c>
      <c r="I27" s="12">
        <f t="shared" si="6"/>
        <v>68</v>
      </c>
      <c r="J27" s="65">
        <v>2</v>
      </c>
      <c r="K27" s="12">
        <f t="shared" si="7"/>
        <v>68</v>
      </c>
      <c r="L27" s="65">
        <v>2</v>
      </c>
      <c r="M27" s="12">
        <f t="shared" si="8"/>
        <v>68</v>
      </c>
      <c r="N27" s="13">
        <f t="shared" si="9"/>
        <v>10</v>
      </c>
      <c r="O27" s="14">
        <f t="shared" si="10"/>
        <v>340</v>
      </c>
    </row>
    <row r="28" spans="1:17" ht="32.25" customHeight="1">
      <c r="A28" s="114"/>
      <c r="B28" s="70" t="s">
        <v>81</v>
      </c>
      <c r="C28" s="63"/>
      <c r="D28" s="66"/>
      <c r="E28" s="67"/>
      <c r="F28" s="66"/>
      <c r="G28" s="67"/>
      <c r="H28" s="66"/>
      <c r="I28" s="67"/>
      <c r="J28" s="11">
        <v>1</v>
      </c>
      <c r="K28" s="12">
        <f t="shared" si="7"/>
        <v>34</v>
      </c>
      <c r="L28" s="11">
        <v>1</v>
      </c>
      <c r="M28" s="12">
        <f t="shared" si="8"/>
        <v>34</v>
      </c>
      <c r="N28" s="13">
        <f t="shared" si="9"/>
        <v>2</v>
      </c>
      <c r="O28" s="14">
        <f t="shared" si="10"/>
        <v>68</v>
      </c>
    </row>
    <row r="29" spans="1:17" ht="32.25" customHeight="1" thickBot="1">
      <c r="A29" s="115" t="s">
        <v>32</v>
      </c>
      <c r="B29" s="116"/>
      <c r="C29" s="116"/>
      <c r="D29" s="26">
        <f t="shared" ref="D29:M29" si="11">SUM(D6:D28)</f>
        <v>29</v>
      </c>
      <c r="E29" s="26">
        <f t="shared" si="11"/>
        <v>986</v>
      </c>
      <c r="F29" s="26">
        <f t="shared" si="11"/>
        <v>30</v>
      </c>
      <c r="G29" s="26">
        <f t="shared" si="11"/>
        <v>1020</v>
      </c>
      <c r="H29" s="26">
        <f t="shared" si="11"/>
        <v>32</v>
      </c>
      <c r="I29" s="26">
        <f t="shared" si="11"/>
        <v>1088</v>
      </c>
      <c r="J29" s="26">
        <f t="shared" si="11"/>
        <v>33</v>
      </c>
      <c r="K29" s="26">
        <f t="shared" si="11"/>
        <v>1122</v>
      </c>
      <c r="L29" s="26">
        <f t="shared" si="11"/>
        <v>33</v>
      </c>
      <c r="M29" s="26">
        <f t="shared" si="11"/>
        <v>1122</v>
      </c>
      <c r="N29" s="74">
        <f t="shared" si="9"/>
        <v>157</v>
      </c>
      <c r="O29" s="27">
        <f>SUM(O6:O28)</f>
        <v>5338</v>
      </c>
      <c r="P29" s="75">
        <f>O29/O44</f>
        <v>0.75845410628019327</v>
      </c>
      <c r="Q29" s="44" t="s">
        <v>82</v>
      </c>
    </row>
    <row r="30" spans="1:17" ht="16" thickBo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7" ht="109.5" customHeight="1">
      <c r="A31" s="170" t="s">
        <v>83</v>
      </c>
      <c r="B31" s="171"/>
      <c r="C31" s="171"/>
      <c r="D31" s="76">
        <f>D35-D29</f>
        <v>0</v>
      </c>
      <c r="E31" s="31">
        <f t="shared" ref="E31" si="12">D31*34</f>
        <v>0</v>
      </c>
      <c r="F31" s="30">
        <f>F35-F29</f>
        <v>0</v>
      </c>
      <c r="G31" s="31">
        <f>F31*34</f>
        <v>0</v>
      </c>
      <c r="H31" s="30">
        <f>H35-H29</f>
        <v>0</v>
      </c>
      <c r="I31" s="31">
        <f t="shared" ref="I31" si="13">H31*34</f>
        <v>0</v>
      </c>
      <c r="J31" s="30">
        <f>J35-J29</f>
        <v>0</v>
      </c>
      <c r="K31" s="31">
        <f t="shared" ref="K31" si="14">J31*34</f>
        <v>0</v>
      </c>
      <c r="L31" s="30">
        <f>L35-L29</f>
        <v>0</v>
      </c>
      <c r="M31" s="31">
        <f t="shared" ref="M31" si="15">L31*34</f>
        <v>0</v>
      </c>
      <c r="N31" s="31">
        <f>SUM(D31,F31,H31,J31,L31)</f>
        <v>0</v>
      </c>
      <c r="O31" s="33">
        <f>SUM(E31,G31,I31,K31,M31)</f>
        <v>0</v>
      </c>
    </row>
    <row r="32" spans="1:17" ht="22.5">
      <c r="A32" s="121" t="s">
        <v>36</v>
      </c>
      <c r="B32" s="122"/>
      <c r="C32" s="122"/>
      <c r="D32" s="34">
        <f t="shared" ref="D32:O32" si="16">SUM(D31:D31)</f>
        <v>0</v>
      </c>
      <c r="E32" s="34">
        <f t="shared" si="16"/>
        <v>0</v>
      </c>
      <c r="F32" s="34">
        <f t="shared" si="16"/>
        <v>0</v>
      </c>
      <c r="G32" s="34">
        <f t="shared" si="16"/>
        <v>0</v>
      </c>
      <c r="H32" s="34">
        <f t="shared" si="16"/>
        <v>0</v>
      </c>
      <c r="I32" s="34">
        <f t="shared" si="16"/>
        <v>0</v>
      </c>
      <c r="J32" s="34">
        <f t="shared" si="16"/>
        <v>0</v>
      </c>
      <c r="K32" s="34">
        <f t="shared" si="16"/>
        <v>0</v>
      </c>
      <c r="L32" s="34">
        <f t="shared" si="16"/>
        <v>0</v>
      </c>
      <c r="M32" s="34">
        <f t="shared" si="16"/>
        <v>0</v>
      </c>
      <c r="N32" s="34">
        <f t="shared" ref="N32:N35" si="17">SUM(D32,F32,H32,J32,L32)</f>
        <v>0</v>
      </c>
      <c r="O32" s="36">
        <f t="shared" si="16"/>
        <v>0</v>
      </c>
    </row>
    <row r="33" spans="1:18" ht="22.5">
      <c r="A33" s="112" t="s">
        <v>37</v>
      </c>
      <c r="B33" s="113"/>
      <c r="C33" s="113"/>
      <c r="D33" s="34">
        <f t="shared" ref="D33:O33" si="18">SUM(D32,D29)</f>
        <v>29</v>
      </c>
      <c r="E33" s="34">
        <f t="shared" si="18"/>
        <v>986</v>
      </c>
      <c r="F33" s="34">
        <f t="shared" si="18"/>
        <v>30</v>
      </c>
      <c r="G33" s="34">
        <f t="shared" si="18"/>
        <v>1020</v>
      </c>
      <c r="H33" s="34">
        <f t="shared" si="18"/>
        <v>32</v>
      </c>
      <c r="I33" s="34">
        <f t="shared" si="18"/>
        <v>1088</v>
      </c>
      <c r="J33" s="34">
        <f t="shared" si="18"/>
        <v>33</v>
      </c>
      <c r="K33" s="34">
        <f t="shared" si="18"/>
        <v>1122</v>
      </c>
      <c r="L33" s="34">
        <f t="shared" si="18"/>
        <v>33</v>
      </c>
      <c r="M33" s="34">
        <f t="shared" si="18"/>
        <v>1122</v>
      </c>
      <c r="N33" s="34">
        <f t="shared" si="17"/>
        <v>157</v>
      </c>
      <c r="O33" s="36">
        <f t="shared" si="18"/>
        <v>5338</v>
      </c>
      <c r="Q33" s="164"/>
    </row>
    <row r="34" spans="1:18" ht="23.25" customHeight="1">
      <c r="A34" s="165" t="s">
        <v>38</v>
      </c>
      <c r="B34" s="166"/>
      <c r="C34" s="166"/>
      <c r="D34" s="167">
        <v>34</v>
      </c>
      <c r="E34" s="167"/>
      <c r="F34" s="167">
        <v>34</v>
      </c>
      <c r="G34" s="167"/>
      <c r="H34" s="167">
        <v>34</v>
      </c>
      <c r="I34" s="167"/>
      <c r="J34" s="167">
        <v>34</v>
      </c>
      <c r="K34" s="167"/>
      <c r="L34" s="167">
        <v>34</v>
      </c>
      <c r="M34" s="167"/>
      <c r="N34" s="167">
        <f>L34+J34+H34+F34+D34</f>
        <v>170</v>
      </c>
      <c r="O34" s="168"/>
      <c r="Q34" s="164"/>
    </row>
    <row r="35" spans="1:18" ht="49.5" customHeight="1" thickBot="1">
      <c r="A35" s="160" t="s">
        <v>84</v>
      </c>
      <c r="B35" s="161"/>
      <c r="C35" s="161"/>
      <c r="D35" s="40">
        <v>29</v>
      </c>
      <c r="E35" s="40">
        <f>D35*34</f>
        <v>986</v>
      </c>
      <c r="F35" s="40">
        <v>30</v>
      </c>
      <c r="G35" s="40">
        <f>F35*34</f>
        <v>1020</v>
      </c>
      <c r="H35" s="40">
        <v>32</v>
      </c>
      <c r="I35" s="40">
        <f>H35*34</f>
        <v>1088</v>
      </c>
      <c r="J35" s="40">
        <v>33</v>
      </c>
      <c r="K35" s="40">
        <f>J35*34</f>
        <v>1122</v>
      </c>
      <c r="L35" s="40">
        <v>33</v>
      </c>
      <c r="M35" s="40">
        <f>L35*34</f>
        <v>1122</v>
      </c>
      <c r="N35" s="40">
        <f t="shared" si="17"/>
        <v>157</v>
      </c>
      <c r="O35" s="42">
        <f>SUM(M35,K35,I35,G35,E35)</f>
        <v>5338</v>
      </c>
    </row>
    <row r="36" spans="1:18" ht="16" thickBot="1">
      <c r="A36" s="99" t="s">
        <v>40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8" ht="15.5">
      <c r="A37" s="100" t="s">
        <v>85</v>
      </c>
      <c r="B37" s="102" t="s">
        <v>42</v>
      </c>
      <c r="C37" s="103"/>
      <c r="D37" s="162" t="s">
        <v>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32"/>
      <c r="O37" s="108" t="s">
        <v>52</v>
      </c>
    </row>
    <row r="38" spans="1:18" ht="80.25" customHeight="1">
      <c r="A38" s="101"/>
      <c r="B38" s="104"/>
      <c r="C38" s="105"/>
      <c r="D38" s="163" t="s">
        <v>54</v>
      </c>
      <c r="E38" s="163"/>
      <c r="F38" s="163" t="s">
        <v>55</v>
      </c>
      <c r="G38" s="163"/>
      <c r="H38" s="163" t="s">
        <v>56</v>
      </c>
      <c r="I38" s="163"/>
      <c r="J38" s="163" t="s">
        <v>57</v>
      </c>
      <c r="K38" s="163"/>
      <c r="L38" s="163" t="s">
        <v>58</v>
      </c>
      <c r="M38" s="163"/>
      <c r="N38" s="46"/>
      <c r="O38" s="109"/>
    </row>
    <row r="39" spans="1:18" ht="77.5">
      <c r="A39" s="77" t="s">
        <v>86</v>
      </c>
      <c r="B39" s="154" t="s">
        <v>44</v>
      </c>
      <c r="C39" s="155"/>
      <c r="D39" s="130">
        <v>10</v>
      </c>
      <c r="E39" s="130">
        <v>340</v>
      </c>
      <c r="F39" s="130">
        <v>10</v>
      </c>
      <c r="G39" s="130">
        <v>340</v>
      </c>
      <c r="H39" s="130">
        <v>10</v>
      </c>
      <c r="I39" s="130">
        <v>340</v>
      </c>
      <c r="J39" s="130">
        <v>10</v>
      </c>
      <c r="K39" s="130">
        <v>340</v>
      </c>
      <c r="L39" s="130">
        <v>10</v>
      </c>
      <c r="M39" s="130">
        <v>340</v>
      </c>
      <c r="N39" s="130">
        <f>SUM(D39,F39,H39,J39,L39)</f>
        <v>50</v>
      </c>
      <c r="O39" s="151">
        <f>SUM(M39,K39,I39,G39,E39)</f>
        <v>1700</v>
      </c>
    </row>
    <row r="40" spans="1:18" ht="46.5">
      <c r="A40" s="77" t="s">
        <v>87</v>
      </c>
      <c r="B40" s="156"/>
      <c r="C40" s="15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2"/>
    </row>
    <row r="41" spans="1:18" ht="62">
      <c r="A41" s="77" t="s">
        <v>88</v>
      </c>
      <c r="B41" s="156"/>
      <c r="C41" s="157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2"/>
    </row>
    <row r="42" spans="1:18" ht="58.5" thickBot="1">
      <c r="A42" s="78" t="s">
        <v>89</v>
      </c>
      <c r="B42" s="158"/>
      <c r="C42" s="15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3"/>
      <c r="P42" s="75">
        <f>(O39+O32)/O44</f>
        <v>0.24154589371980675</v>
      </c>
      <c r="Q42" s="79" t="s">
        <v>90</v>
      </c>
    </row>
    <row r="44" spans="1:18">
      <c r="N44" s="52" t="s">
        <v>46</v>
      </c>
      <c r="O44" s="80">
        <f>O39+O35</f>
        <v>7038</v>
      </c>
      <c r="P44" s="75"/>
      <c r="R44" s="29"/>
    </row>
    <row r="46" spans="1:18" ht="15" thickBot="1">
      <c r="B46" s="29" t="s">
        <v>47</v>
      </c>
    </row>
    <row r="47" spans="1:18">
      <c r="B47" s="54" t="s">
        <v>11</v>
      </c>
      <c r="C47" s="55">
        <f>O29</f>
        <v>5338</v>
      </c>
      <c r="D47" s="56">
        <f>C47/$C$49</f>
        <v>1</v>
      </c>
      <c r="E47" s="57">
        <f>C49*F47</f>
        <v>3736.6</v>
      </c>
      <c r="F47" s="58">
        <v>0.7</v>
      </c>
    </row>
    <row r="48" spans="1:18" ht="29.5" thickBot="1">
      <c r="B48" s="54" t="s">
        <v>48</v>
      </c>
      <c r="C48" s="55">
        <f>O31</f>
        <v>0</v>
      </c>
      <c r="D48" s="56">
        <f t="shared" ref="D48:D49" si="19">C48/$C$49</f>
        <v>0</v>
      </c>
      <c r="E48" s="59">
        <f>C49*F48</f>
        <v>1601.3999999999999</v>
      </c>
      <c r="F48" s="60">
        <v>0.3</v>
      </c>
    </row>
    <row r="49" spans="2:6">
      <c r="C49" s="55">
        <f>SUM(C47:C48)</f>
        <v>5338</v>
      </c>
      <c r="D49" s="56">
        <f t="shared" si="19"/>
        <v>1</v>
      </c>
    </row>
    <row r="51" spans="2:6" ht="15" thickBot="1"/>
    <row r="52" spans="2:6">
      <c r="B52" s="54" t="s">
        <v>11</v>
      </c>
      <c r="C52" s="55">
        <f>C47</f>
        <v>5338</v>
      </c>
      <c r="D52" s="56">
        <f>C52/C55</f>
        <v>0.75845410628019327</v>
      </c>
      <c r="E52" s="57">
        <f>C55*F52</f>
        <v>4926.5999999999995</v>
      </c>
      <c r="F52" s="58">
        <v>0.7</v>
      </c>
    </row>
    <row r="53" spans="2:6" ht="29">
      <c r="B53" s="54" t="s">
        <v>48</v>
      </c>
      <c r="C53" s="55">
        <f>O31</f>
        <v>0</v>
      </c>
      <c r="D53" s="86">
        <f>(C53+C54)/C55</f>
        <v>0.24154589371980675</v>
      </c>
      <c r="E53" s="88">
        <f>C55*F53</f>
        <v>2111.4</v>
      </c>
      <c r="F53" s="90">
        <v>0.3</v>
      </c>
    </row>
    <row r="54" spans="2:6" ht="15" thickBot="1">
      <c r="B54" s="54" t="s">
        <v>49</v>
      </c>
      <c r="C54" s="55">
        <f>O39</f>
        <v>1700</v>
      </c>
      <c r="D54" s="87"/>
      <c r="E54" s="89"/>
      <c r="F54" s="91"/>
    </row>
    <row r="55" spans="2:6">
      <c r="C55" s="62">
        <f>SUM(C52:C54)</f>
        <v>7038</v>
      </c>
      <c r="D55" s="61">
        <f>C55/$C$55</f>
        <v>1</v>
      </c>
    </row>
  </sheetData>
  <mergeCells count="83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31:C31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G12:G14"/>
    <mergeCell ref="A20:A22"/>
    <mergeCell ref="A23:A24"/>
    <mergeCell ref="A27:A28"/>
    <mergeCell ref="A29:C29"/>
    <mergeCell ref="A30:O30"/>
    <mergeCell ref="A32:C32"/>
    <mergeCell ref="A33:C33"/>
    <mergeCell ref="Q33:Q34"/>
    <mergeCell ref="A34:C34"/>
    <mergeCell ref="D34:E34"/>
    <mergeCell ref="F34:G34"/>
    <mergeCell ref="H34:I34"/>
    <mergeCell ref="J34:K34"/>
    <mergeCell ref="L34:M34"/>
    <mergeCell ref="N34:O34"/>
    <mergeCell ref="A35:C35"/>
    <mergeCell ref="A36:O36"/>
    <mergeCell ref="A37:A38"/>
    <mergeCell ref="B37:C38"/>
    <mergeCell ref="D37:M37"/>
    <mergeCell ref="O37:O38"/>
    <mergeCell ref="D38:E38"/>
    <mergeCell ref="F38:G38"/>
    <mergeCell ref="H38:I38"/>
    <mergeCell ref="J38:K38"/>
    <mergeCell ref="L38:M38"/>
    <mergeCell ref="B39:C42"/>
    <mergeCell ref="D39:D42"/>
    <mergeCell ref="E39:E42"/>
    <mergeCell ref="F39:F42"/>
    <mergeCell ref="G39:G42"/>
    <mergeCell ref="M39:M42"/>
    <mergeCell ref="N39:N42"/>
    <mergeCell ref="O39:O42"/>
    <mergeCell ref="D53:D54"/>
    <mergeCell ref="E53:E54"/>
    <mergeCell ref="F53:F54"/>
    <mergeCell ref="H39:H42"/>
    <mergeCell ref="I39:I42"/>
    <mergeCell ref="J39:J42"/>
    <mergeCell ref="K39:K42"/>
    <mergeCell ref="L39:L42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>
      <selection activeCell="M49" sqref="M49"/>
    </sheetView>
  </sheetViews>
  <sheetFormatPr defaultRowHeight="14.5"/>
  <cols>
    <col min="1" max="1" width="26.81640625" customWidth="1"/>
    <col min="2" max="2" width="28.81640625" customWidth="1"/>
    <col min="3" max="3" width="30.453125" customWidth="1"/>
    <col min="4" max="4" width="7.81640625" customWidth="1"/>
    <col min="6" max="6" width="6.7265625" customWidth="1"/>
    <col min="8" max="8" width="6.7265625" customWidth="1"/>
    <col min="10" max="10" width="6.7265625" customWidth="1"/>
    <col min="12" max="12" width="6.7265625" customWidth="1"/>
    <col min="15" max="15" width="11" bestFit="1" customWidth="1"/>
    <col min="16" max="16" width="0" hidden="1" customWidth="1"/>
    <col min="17" max="17" width="11.54296875" hidden="1" customWidth="1"/>
  </cols>
  <sheetData>
    <row r="1" spans="1:15" ht="32.25" customHeight="1" thickBot="1">
      <c r="A1" s="132" t="s">
        <v>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15.5">
      <c r="A2" s="135" t="s">
        <v>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/>
    </row>
    <row r="3" spans="1:15" ht="31.5" customHeight="1">
      <c r="A3" s="139" t="s">
        <v>1</v>
      </c>
      <c r="B3" s="140" t="s">
        <v>2</v>
      </c>
      <c r="C3" s="1" t="s">
        <v>51</v>
      </c>
      <c r="D3" s="180" t="s">
        <v>4</v>
      </c>
      <c r="E3" s="180"/>
      <c r="F3" s="180"/>
      <c r="G3" s="180"/>
      <c r="H3" s="180"/>
      <c r="I3" s="180"/>
      <c r="J3" s="180"/>
      <c r="K3" s="180"/>
      <c r="L3" s="180"/>
      <c r="M3" s="180"/>
      <c r="N3" s="143" t="s">
        <v>52</v>
      </c>
      <c r="O3" s="144"/>
    </row>
    <row r="4" spans="1:15" ht="15.5">
      <c r="A4" s="139"/>
      <c r="B4" s="140"/>
      <c r="C4" s="2" t="s">
        <v>53</v>
      </c>
      <c r="D4" s="177" t="s">
        <v>54</v>
      </c>
      <c r="E4" s="177"/>
      <c r="F4" s="177" t="s">
        <v>55</v>
      </c>
      <c r="G4" s="177"/>
      <c r="H4" s="177" t="s">
        <v>56</v>
      </c>
      <c r="I4" s="177"/>
      <c r="J4" s="177" t="s">
        <v>57</v>
      </c>
      <c r="K4" s="177"/>
      <c r="L4" s="177" t="s">
        <v>58</v>
      </c>
      <c r="M4" s="177"/>
      <c r="N4" s="145"/>
      <c r="O4" s="146"/>
    </row>
    <row r="5" spans="1:15" ht="15.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7"/>
    </row>
    <row r="6" spans="1:15" ht="15.75" customHeight="1">
      <c r="A6" s="114" t="s">
        <v>59</v>
      </c>
      <c r="B6" s="18" t="s">
        <v>15</v>
      </c>
      <c r="C6" s="63"/>
      <c r="D6" s="11">
        <v>5</v>
      </c>
      <c r="E6" s="12">
        <f>D6*34</f>
        <v>170</v>
      </c>
      <c r="F6" s="81">
        <v>5</v>
      </c>
      <c r="G6" s="12">
        <f>F6*34</f>
        <v>170</v>
      </c>
      <c r="H6" s="11">
        <v>4</v>
      </c>
      <c r="I6" s="12">
        <f>H6*34</f>
        <v>136</v>
      </c>
      <c r="J6" s="11">
        <v>3</v>
      </c>
      <c r="K6" s="12">
        <f>J6*34</f>
        <v>102</v>
      </c>
      <c r="L6" s="11">
        <v>3</v>
      </c>
      <c r="M6" s="12">
        <f>L6*34</f>
        <v>102</v>
      </c>
      <c r="N6" s="13">
        <f>SUM(L6,J6,H6,F6,D6)</f>
        <v>20</v>
      </c>
      <c r="O6" s="14">
        <f>SUM(M6,K6,I6,G6,E6)</f>
        <v>680</v>
      </c>
    </row>
    <row r="7" spans="1:15" ht="15.5">
      <c r="A7" s="114"/>
      <c r="B7" s="18" t="s">
        <v>60</v>
      </c>
      <c r="C7" s="63"/>
      <c r="D7" s="81">
        <v>2</v>
      </c>
      <c r="E7" s="12">
        <f>D7*34</f>
        <v>68</v>
      </c>
      <c r="F7" s="81">
        <v>2</v>
      </c>
      <c r="G7" s="12">
        <f>F7*34</f>
        <v>68</v>
      </c>
      <c r="H7" s="11">
        <v>2</v>
      </c>
      <c r="I7" s="12">
        <f t="shared" ref="I7" si="0">H7*34</f>
        <v>68</v>
      </c>
      <c r="J7" s="11">
        <v>2</v>
      </c>
      <c r="K7" s="12">
        <f t="shared" ref="K7" si="1">J7*34</f>
        <v>68</v>
      </c>
      <c r="L7" s="81">
        <v>2</v>
      </c>
      <c r="M7" s="12">
        <f t="shared" ref="M7" si="2">L7*34</f>
        <v>68</v>
      </c>
      <c r="N7" s="13">
        <f t="shared" ref="N7:N8" si="3">SUM(L7,J7,H7,F7,D7)</f>
        <v>10</v>
      </c>
      <c r="O7" s="14">
        <f>SUM(M7,K7,I7,G7,E7)</f>
        <v>340</v>
      </c>
    </row>
    <row r="8" spans="1:15" ht="62">
      <c r="A8" s="114" t="s">
        <v>61</v>
      </c>
      <c r="B8" s="64" t="s">
        <v>18</v>
      </c>
      <c r="C8" s="63"/>
      <c r="D8" s="128">
        <v>4</v>
      </c>
      <c r="E8" s="130">
        <f>D8*34</f>
        <v>136</v>
      </c>
      <c r="F8" s="128">
        <v>4</v>
      </c>
      <c r="G8" s="130">
        <f>F8*34</f>
        <v>136</v>
      </c>
      <c r="H8" s="128">
        <v>4</v>
      </c>
      <c r="I8" s="130">
        <f>H8*34</f>
        <v>136</v>
      </c>
      <c r="J8" s="128">
        <v>3</v>
      </c>
      <c r="K8" s="130">
        <f>J8*34</f>
        <v>102</v>
      </c>
      <c r="L8" s="128">
        <v>2</v>
      </c>
      <c r="M8" s="130">
        <f>L8*34</f>
        <v>68</v>
      </c>
      <c r="N8" s="130">
        <f t="shared" si="3"/>
        <v>17</v>
      </c>
      <c r="O8" s="123">
        <f>SUM(M8,K8,I8,G8,E8)</f>
        <v>578</v>
      </c>
    </row>
    <row r="9" spans="1:15" ht="15.5">
      <c r="A9" s="114"/>
      <c r="B9" s="64" t="s">
        <v>62</v>
      </c>
      <c r="C9" s="63"/>
      <c r="D9" s="129"/>
      <c r="E9" s="131"/>
      <c r="F9" s="129"/>
      <c r="G9" s="131"/>
      <c r="H9" s="129"/>
      <c r="I9" s="131"/>
      <c r="J9" s="129"/>
      <c r="K9" s="131"/>
      <c r="L9" s="129"/>
      <c r="M9" s="131"/>
      <c r="N9" s="131"/>
      <c r="O9" s="124"/>
    </row>
    <row r="10" spans="1:15" ht="15.5">
      <c r="A10" s="175" t="s">
        <v>63</v>
      </c>
      <c r="B10" s="18" t="s">
        <v>20</v>
      </c>
      <c r="C10" s="63"/>
      <c r="D10" s="11">
        <v>3</v>
      </c>
      <c r="E10" s="12">
        <f t="shared" ref="E10:E27" si="4">D10*34</f>
        <v>102</v>
      </c>
      <c r="F10" s="11">
        <v>3</v>
      </c>
      <c r="G10" s="12">
        <f t="shared" ref="G10:G27" si="5">F10*34</f>
        <v>102</v>
      </c>
      <c r="H10" s="11">
        <v>3</v>
      </c>
      <c r="I10" s="12">
        <f t="shared" ref="I10:I27" si="6">H10*34</f>
        <v>102</v>
      </c>
      <c r="J10" s="11">
        <v>3</v>
      </c>
      <c r="K10" s="12">
        <f t="shared" ref="K10:K28" si="7">J10*34</f>
        <v>102</v>
      </c>
      <c r="L10" s="11">
        <v>3</v>
      </c>
      <c r="M10" s="12">
        <f t="shared" ref="M10:M28" si="8">L10*34</f>
        <v>102</v>
      </c>
      <c r="N10" s="13">
        <f t="shared" ref="N10:N29" si="9">SUM(L10,J10,H10,F10,D10)</f>
        <v>15</v>
      </c>
      <c r="O10" s="14">
        <f>SUM(E10,G10,I10,K10,M10)</f>
        <v>510</v>
      </c>
    </row>
    <row r="11" spans="1:15" ht="15.5">
      <c r="A11" s="176"/>
      <c r="B11" s="18" t="s">
        <v>64</v>
      </c>
      <c r="C11" s="63"/>
      <c r="D11" s="65">
        <v>0</v>
      </c>
      <c r="E11" s="12">
        <f t="shared" si="4"/>
        <v>0</v>
      </c>
      <c r="F11" s="65">
        <v>0</v>
      </c>
      <c r="G11" s="12">
        <f t="shared" si="5"/>
        <v>0</v>
      </c>
      <c r="H11" s="65">
        <v>0</v>
      </c>
      <c r="I11" s="12">
        <f t="shared" si="6"/>
        <v>0</v>
      </c>
      <c r="J11" s="65">
        <v>0</v>
      </c>
      <c r="K11" s="12">
        <f t="shared" si="7"/>
        <v>0</v>
      </c>
      <c r="L11" s="65">
        <v>0</v>
      </c>
      <c r="M11" s="12">
        <f t="shared" si="8"/>
        <v>0</v>
      </c>
      <c r="N11" s="13">
        <f t="shared" si="9"/>
        <v>0</v>
      </c>
      <c r="O11" s="14">
        <f>SUM(E11,G11,I11,K11,M11)</f>
        <v>0</v>
      </c>
    </row>
    <row r="12" spans="1:15" ht="15.5">
      <c r="A12" s="114" t="s">
        <v>21</v>
      </c>
      <c r="B12" s="173" t="s">
        <v>22</v>
      </c>
      <c r="C12" s="18" t="s">
        <v>65</v>
      </c>
      <c r="D12" s="174">
        <v>5</v>
      </c>
      <c r="E12" s="169">
        <f>5*34</f>
        <v>170</v>
      </c>
      <c r="F12" s="174">
        <v>5</v>
      </c>
      <c r="G12" s="169">
        <f>5*34</f>
        <v>170</v>
      </c>
      <c r="H12" s="11">
        <v>3</v>
      </c>
      <c r="I12" s="12">
        <f t="shared" si="6"/>
        <v>102</v>
      </c>
      <c r="J12" s="11">
        <v>3</v>
      </c>
      <c r="K12" s="12">
        <f t="shared" si="7"/>
        <v>102</v>
      </c>
      <c r="L12" s="11">
        <v>3</v>
      </c>
      <c r="M12" s="12">
        <f>L12*34</f>
        <v>102</v>
      </c>
      <c r="N12" s="13">
        <f t="shared" si="9"/>
        <v>19</v>
      </c>
      <c r="O12" s="172">
        <f>SUM(M12:M14,K12:K14,I12:I14,G12,E12)</f>
        <v>952</v>
      </c>
    </row>
    <row r="13" spans="1:15" ht="15.5">
      <c r="A13" s="114"/>
      <c r="B13" s="173"/>
      <c r="C13" s="18" t="s">
        <v>66</v>
      </c>
      <c r="D13" s="174"/>
      <c r="E13" s="169"/>
      <c r="F13" s="174"/>
      <c r="G13" s="169"/>
      <c r="H13" s="11">
        <v>2</v>
      </c>
      <c r="I13" s="12">
        <f t="shared" si="6"/>
        <v>68</v>
      </c>
      <c r="J13" s="11">
        <v>2</v>
      </c>
      <c r="K13" s="12">
        <f t="shared" si="7"/>
        <v>68</v>
      </c>
      <c r="L13" s="11">
        <v>2</v>
      </c>
      <c r="M13" s="12">
        <f>L13*34</f>
        <v>68</v>
      </c>
      <c r="N13" s="13">
        <f t="shared" si="9"/>
        <v>6</v>
      </c>
      <c r="O13" s="172"/>
    </row>
    <row r="14" spans="1:15" ht="15.5">
      <c r="A14" s="114"/>
      <c r="B14" s="173"/>
      <c r="C14" s="18" t="s">
        <v>67</v>
      </c>
      <c r="D14" s="174"/>
      <c r="E14" s="169"/>
      <c r="F14" s="174"/>
      <c r="G14" s="169"/>
      <c r="H14" s="11">
        <v>1</v>
      </c>
      <c r="I14" s="12">
        <f t="shared" si="6"/>
        <v>34</v>
      </c>
      <c r="J14" s="11">
        <v>1</v>
      </c>
      <c r="K14" s="12">
        <f t="shared" si="7"/>
        <v>34</v>
      </c>
      <c r="L14" s="11">
        <v>1</v>
      </c>
      <c r="M14" s="12">
        <f>L14*34</f>
        <v>34</v>
      </c>
      <c r="N14" s="13">
        <f t="shared" si="9"/>
        <v>3</v>
      </c>
      <c r="O14" s="172"/>
    </row>
    <row r="15" spans="1:15" ht="15.5">
      <c r="A15" s="114"/>
      <c r="B15" s="18" t="s">
        <v>68</v>
      </c>
      <c r="C15" s="63"/>
      <c r="D15" s="66"/>
      <c r="E15" s="67"/>
      <c r="F15" s="66"/>
      <c r="G15" s="67"/>
      <c r="H15" s="11">
        <v>1</v>
      </c>
      <c r="I15" s="12">
        <f t="shared" si="6"/>
        <v>34</v>
      </c>
      <c r="J15" s="11">
        <v>1</v>
      </c>
      <c r="K15" s="12">
        <f t="shared" si="7"/>
        <v>34</v>
      </c>
      <c r="L15" s="11">
        <v>1</v>
      </c>
      <c r="M15" s="12">
        <f t="shared" si="8"/>
        <v>34</v>
      </c>
      <c r="N15" s="13">
        <f t="shared" si="9"/>
        <v>3</v>
      </c>
      <c r="O15" s="14">
        <f>SUM(E15,G15,I15,K15,M15)</f>
        <v>102</v>
      </c>
    </row>
    <row r="16" spans="1:15" ht="15.75" customHeight="1">
      <c r="A16" s="114" t="s">
        <v>69</v>
      </c>
      <c r="B16" s="173" t="s">
        <v>70</v>
      </c>
      <c r="C16" s="63" t="s">
        <v>71</v>
      </c>
      <c r="D16" s="66"/>
      <c r="E16" s="67"/>
      <c r="F16" s="174">
        <v>2</v>
      </c>
      <c r="G16" s="12">
        <v>45</v>
      </c>
      <c r="H16" s="174">
        <v>2</v>
      </c>
      <c r="I16" s="12">
        <v>45</v>
      </c>
      <c r="J16" s="174">
        <v>2</v>
      </c>
      <c r="K16" s="12">
        <v>45</v>
      </c>
      <c r="L16" s="174">
        <v>2</v>
      </c>
      <c r="M16" s="12">
        <v>45</v>
      </c>
      <c r="N16" s="68">
        <f t="shared" si="9"/>
        <v>8</v>
      </c>
      <c r="O16" s="123">
        <f>SUM(M16:M17,K16:K17,I16:I17,G16:G17,E17)</f>
        <v>340</v>
      </c>
    </row>
    <row r="17" spans="1:17" ht="15.5">
      <c r="A17" s="114"/>
      <c r="B17" s="173"/>
      <c r="C17" s="63" t="s">
        <v>72</v>
      </c>
      <c r="D17" s="11">
        <v>2</v>
      </c>
      <c r="E17" s="12">
        <f t="shared" si="4"/>
        <v>68</v>
      </c>
      <c r="F17" s="174"/>
      <c r="G17" s="12">
        <v>23</v>
      </c>
      <c r="H17" s="174"/>
      <c r="I17" s="12">
        <v>23</v>
      </c>
      <c r="J17" s="174"/>
      <c r="K17" s="12">
        <v>23</v>
      </c>
      <c r="L17" s="174"/>
      <c r="M17" s="12">
        <v>23</v>
      </c>
      <c r="N17" s="69">
        <f t="shared" si="9"/>
        <v>2</v>
      </c>
      <c r="O17" s="124"/>
    </row>
    <row r="18" spans="1:17" ht="15.5">
      <c r="A18" s="114"/>
      <c r="B18" s="63" t="s">
        <v>73</v>
      </c>
      <c r="C18" s="63"/>
      <c r="D18" s="66"/>
      <c r="E18" s="67"/>
      <c r="F18" s="11">
        <v>1</v>
      </c>
      <c r="G18" s="12">
        <f t="shared" si="5"/>
        <v>34</v>
      </c>
      <c r="H18" s="11">
        <v>1</v>
      </c>
      <c r="I18" s="12">
        <f t="shared" si="6"/>
        <v>34</v>
      </c>
      <c r="J18" s="11">
        <v>1</v>
      </c>
      <c r="K18" s="12">
        <f t="shared" si="7"/>
        <v>34</v>
      </c>
      <c r="L18" s="11">
        <v>1</v>
      </c>
      <c r="M18" s="12">
        <f t="shared" si="8"/>
        <v>34</v>
      </c>
      <c r="N18" s="13">
        <f t="shared" si="9"/>
        <v>4</v>
      </c>
      <c r="O18" s="14">
        <f t="shared" ref="O18:O28" si="10">SUM(E18,G18,I18,K18,M18)</f>
        <v>136</v>
      </c>
    </row>
    <row r="19" spans="1:17" ht="15.5">
      <c r="A19" s="114"/>
      <c r="B19" s="63" t="s">
        <v>74</v>
      </c>
      <c r="C19" s="63"/>
      <c r="D19" s="11">
        <v>1</v>
      </c>
      <c r="E19" s="12">
        <f t="shared" si="4"/>
        <v>34</v>
      </c>
      <c r="F19" s="11">
        <v>1</v>
      </c>
      <c r="G19" s="12">
        <f t="shared" si="5"/>
        <v>34</v>
      </c>
      <c r="H19" s="11">
        <v>2</v>
      </c>
      <c r="I19" s="12">
        <f t="shared" si="6"/>
        <v>68</v>
      </c>
      <c r="J19" s="11">
        <v>2</v>
      </c>
      <c r="K19" s="12">
        <f t="shared" si="7"/>
        <v>68</v>
      </c>
      <c r="L19" s="11">
        <v>2</v>
      </c>
      <c r="M19" s="12">
        <f t="shared" si="8"/>
        <v>68</v>
      </c>
      <c r="N19" s="13">
        <f t="shared" si="9"/>
        <v>8</v>
      </c>
      <c r="O19" s="14">
        <f t="shared" si="10"/>
        <v>272</v>
      </c>
    </row>
    <row r="20" spans="1:17" ht="15.5">
      <c r="A20" s="114" t="s">
        <v>75</v>
      </c>
      <c r="B20" s="63" t="s">
        <v>76</v>
      </c>
      <c r="C20" s="63"/>
      <c r="D20" s="66"/>
      <c r="E20" s="67"/>
      <c r="F20" s="66"/>
      <c r="G20" s="67"/>
      <c r="H20" s="11">
        <v>2</v>
      </c>
      <c r="I20" s="12">
        <f t="shared" si="6"/>
        <v>68</v>
      </c>
      <c r="J20" s="11">
        <v>2</v>
      </c>
      <c r="K20" s="12">
        <f t="shared" si="7"/>
        <v>68</v>
      </c>
      <c r="L20" s="11">
        <v>3</v>
      </c>
      <c r="M20" s="12">
        <f t="shared" si="8"/>
        <v>102</v>
      </c>
      <c r="N20" s="13">
        <f t="shared" si="9"/>
        <v>7</v>
      </c>
      <c r="O20" s="14">
        <f t="shared" si="10"/>
        <v>238</v>
      </c>
    </row>
    <row r="21" spans="1:17" ht="15.5">
      <c r="A21" s="114"/>
      <c r="B21" s="63" t="s">
        <v>77</v>
      </c>
      <c r="C21" s="63"/>
      <c r="D21" s="66"/>
      <c r="E21" s="67"/>
      <c r="F21" s="66"/>
      <c r="G21" s="67"/>
      <c r="H21" s="66"/>
      <c r="I21" s="67"/>
      <c r="J21" s="11">
        <v>2</v>
      </c>
      <c r="K21" s="12">
        <f t="shared" si="7"/>
        <v>68</v>
      </c>
      <c r="L21" s="11">
        <v>2</v>
      </c>
      <c r="M21" s="12">
        <f t="shared" si="8"/>
        <v>68</v>
      </c>
      <c r="N21" s="13">
        <f t="shared" si="9"/>
        <v>4</v>
      </c>
      <c r="O21" s="14">
        <f t="shared" si="10"/>
        <v>136</v>
      </c>
    </row>
    <row r="22" spans="1:17" ht="15.5">
      <c r="A22" s="114"/>
      <c r="B22" s="63" t="s">
        <v>78</v>
      </c>
      <c r="C22" s="63"/>
      <c r="D22" s="11">
        <v>1</v>
      </c>
      <c r="E22" s="12">
        <f t="shared" si="4"/>
        <v>34</v>
      </c>
      <c r="F22" s="11">
        <v>1</v>
      </c>
      <c r="G22" s="12">
        <f t="shared" si="5"/>
        <v>34</v>
      </c>
      <c r="H22" s="11">
        <v>1</v>
      </c>
      <c r="I22" s="12">
        <f t="shared" si="6"/>
        <v>34</v>
      </c>
      <c r="J22" s="11">
        <v>2</v>
      </c>
      <c r="K22" s="12">
        <f t="shared" si="7"/>
        <v>68</v>
      </c>
      <c r="L22" s="11">
        <v>2</v>
      </c>
      <c r="M22" s="12">
        <f t="shared" si="8"/>
        <v>68</v>
      </c>
      <c r="N22" s="13">
        <f t="shared" si="9"/>
        <v>7</v>
      </c>
      <c r="O22" s="14">
        <f t="shared" si="10"/>
        <v>238</v>
      </c>
    </row>
    <row r="23" spans="1:17" ht="15.5">
      <c r="A23" s="114" t="s">
        <v>27</v>
      </c>
      <c r="B23" s="70" t="s">
        <v>28</v>
      </c>
      <c r="C23" s="70"/>
      <c r="D23" s="82">
        <v>0.5</v>
      </c>
      <c r="E23" s="12">
        <f t="shared" si="4"/>
        <v>17</v>
      </c>
      <c r="F23" s="82">
        <v>0.5</v>
      </c>
      <c r="G23" s="12">
        <f t="shared" si="5"/>
        <v>17</v>
      </c>
      <c r="H23" s="82">
        <v>0.5</v>
      </c>
      <c r="I23" s="12">
        <f t="shared" si="6"/>
        <v>17</v>
      </c>
      <c r="J23" s="66"/>
      <c r="K23" s="67"/>
      <c r="L23" s="66"/>
      <c r="M23" s="67"/>
      <c r="N23" s="71">
        <f t="shared" si="9"/>
        <v>1.5</v>
      </c>
      <c r="O23" s="14">
        <f t="shared" si="10"/>
        <v>51</v>
      </c>
    </row>
    <row r="24" spans="1:17" ht="15.5">
      <c r="A24" s="114"/>
      <c r="B24" s="63" t="s">
        <v>29</v>
      </c>
      <c r="C24" s="63"/>
      <c r="D24" s="81">
        <v>0.5</v>
      </c>
      <c r="E24" s="12">
        <f t="shared" si="4"/>
        <v>17</v>
      </c>
      <c r="F24" s="81">
        <v>0.5</v>
      </c>
      <c r="G24" s="12">
        <f t="shared" si="5"/>
        <v>17</v>
      </c>
      <c r="H24" s="81">
        <v>0.5</v>
      </c>
      <c r="I24" s="12">
        <f t="shared" si="6"/>
        <v>17</v>
      </c>
      <c r="J24" s="82">
        <v>0.5</v>
      </c>
      <c r="K24" s="12">
        <f t="shared" si="7"/>
        <v>17</v>
      </c>
      <c r="L24" s="66"/>
      <c r="M24" s="67"/>
      <c r="N24" s="71">
        <f t="shared" si="9"/>
        <v>2</v>
      </c>
      <c r="O24" s="14">
        <f t="shared" si="10"/>
        <v>68</v>
      </c>
    </row>
    <row r="25" spans="1:17" ht="15.5">
      <c r="A25" s="20" t="s">
        <v>30</v>
      </c>
      <c r="B25" s="63" t="s">
        <v>30</v>
      </c>
      <c r="C25" s="63"/>
      <c r="D25" s="11">
        <v>2</v>
      </c>
      <c r="E25" s="12">
        <f t="shared" si="4"/>
        <v>68</v>
      </c>
      <c r="F25" s="11">
        <v>2</v>
      </c>
      <c r="G25" s="12">
        <f t="shared" si="5"/>
        <v>68</v>
      </c>
      <c r="H25" s="11">
        <v>1</v>
      </c>
      <c r="I25" s="12">
        <f t="shared" si="6"/>
        <v>34</v>
      </c>
      <c r="J25" s="81">
        <v>0.5</v>
      </c>
      <c r="K25" s="12">
        <f t="shared" si="7"/>
        <v>17</v>
      </c>
      <c r="L25" s="11">
        <v>1</v>
      </c>
      <c r="M25" s="72">
        <f t="shared" si="8"/>
        <v>34</v>
      </c>
      <c r="N25" s="73">
        <f t="shared" si="9"/>
        <v>6.5</v>
      </c>
      <c r="O25" s="14">
        <f t="shared" si="10"/>
        <v>221</v>
      </c>
    </row>
    <row r="26" spans="1:17" ht="15.5">
      <c r="A26" s="20" t="s">
        <v>79</v>
      </c>
      <c r="B26" s="20" t="s">
        <v>79</v>
      </c>
      <c r="C26" s="63"/>
      <c r="D26" s="11">
        <v>1</v>
      </c>
      <c r="E26" s="12">
        <f t="shared" si="4"/>
        <v>34</v>
      </c>
      <c r="F26" s="11">
        <v>1</v>
      </c>
      <c r="G26" s="12">
        <f t="shared" si="5"/>
        <v>34</v>
      </c>
      <c r="H26" s="11"/>
      <c r="I26" s="12">
        <f t="shared" si="6"/>
        <v>0</v>
      </c>
      <c r="J26" s="11"/>
      <c r="K26" s="12">
        <f t="shared" si="7"/>
        <v>0</v>
      </c>
      <c r="L26" s="11"/>
      <c r="M26" s="72">
        <f t="shared" si="8"/>
        <v>0</v>
      </c>
      <c r="N26" s="73">
        <f t="shared" si="9"/>
        <v>2</v>
      </c>
      <c r="O26" s="14">
        <f t="shared" si="10"/>
        <v>68</v>
      </c>
    </row>
    <row r="27" spans="1:17" ht="15.5">
      <c r="A27" s="114" t="s">
        <v>80</v>
      </c>
      <c r="B27" s="63" t="s">
        <v>31</v>
      </c>
      <c r="C27" s="63"/>
      <c r="D27" s="11">
        <v>2</v>
      </c>
      <c r="E27" s="12">
        <f t="shared" si="4"/>
        <v>68</v>
      </c>
      <c r="F27" s="11">
        <v>2</v>
      </c>
      <c r="G27" s="12">
        <f t="shared" si="5"/>
        <v>68</v>
      </c>
      <c r="H27" s="11">
        <v>2</v>
      </c>
      <c r="I27" s="12">
        <f t="shared" si="6"/>
        <v>68</v>
      </c>
      <c r="J27" s="11">
        <v>2</v>
      </c>
      <c r="K27" s="12">
        <f t="shared" si="7"/>
        <v>68</v>
      </c>
      <c r="L27" s="11">
        <v>2</v>
      </c>
      <c r="M27" s="12">
        <f t="shared" si="8"/>
        <v>68</v>
      </c>
      <c r="N27" s="13">
        <f t="shared" si="9"/>
        <v>10</v>
      </c>
      <c r="O27" s="14">
        <f t="shared" si="10"/>
        <v>340</v>
      </c>
    </row>
    <row r="28" spans="1:17" ht="32.25" customHeight="1">
      <c r="A28" s="114"/>
      <c r="B28" s="70" t="s">
        <v>81</v>
      </c>
      <c r="C28" s="63"/>
      <c r="D28" s="66"/>
      <c r="E28" s="67"/>
      <c r="F28" s="66"/>
      <c r="G28" s="67"/>
      <c r="H28" s="66"/>
      <c r="I28" s="67"/>
      <c r="J28" s="11">
        <v>1</v>
      </c>
      <c r="K28" s="12">
        <f t="shared" si="7"/>
        <v>34</v>
      </c>
      <c r="L28" s="11">
        <v>1</v>
      </c>
      <c r="M28" s="12">
        <f t="shared" si="8"/>
        <v>34</v>
      </c>
      <c r="N28" s="13">
        <f t="shared" si="9"/>
        <v>2</v>
      </c>
      <c r="O28" s="14">
        <f t="shared" si="10"/>
        <v>68</v>
      </c>
    </row>
    <row r="29" spans="1:17" ht="32.25" customHeight="1" thickBot="1">
      <c r="A29" s="115" t="s">
        <v>32</v>
      </c>
      <c r="B29" s="116"/>
      <c r="C29" s="116"/>
      <c r="D29" s="26">
        <f t="shared" ref="D29:M29" si="11">SUM(D6:D28)</f>
        <v>29</v>
      </c>
      <c r="E29" s="26">
        <f t="shared" si="11"/>
        <v>986</v>
      </c>
      <c r="F29" s="26">
        <f t="shared" si="11"/>
        <v>30</v>
      </c>
      <c r="G29" s="26">
        <f t="shared" si="11"/>
        <v>1020</v>
      </c>
      <c r="H29" s="26">
        <f t="shared" si="11"/>
        <v>32</v>
      </c>
      <c r="I29" s="26">
        <f t="shared" si="11"/>
        <v>1088</v>
      </c>
      <c r="J29" s="26">
        <f t="shared" si="11"/>
        <v>33</v>
      </c>
      <c r="K29" s="26">
        <f t="shared" si="11"/>
        <v>1122</v>
      </c>
      <c r="L29" s="26">
        <f t="shared" si="11"/>
        <v>33</v>
      </c>
      <c r="M29" s="26">
        <f t="shared" si="11"/>
        <v>1122</v>
      </c>
      <c r="N29" s="74">
        <f t="shared" si="9"/>
        <v>157</v>
      </c>
      <c r="O29" s="27">
        <f>SUM(O6:O28)</f>
        <v>5338</v>
      </c>
      <c r="P29" s="75">
        <f>O29/O44</f>
        <v>0.75845410628019327</v>
      </c>
      <c r="Q29" s="44" t="s">
        <v>82</v>
      </c>
    </row>
    <row r="30" spans="1:17" ht="16" thickBo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7" ht="109.5" customHeight="1">
      <c r="A31" s="170" t="s">
        <v>83</v>
      </c>
      <c r="B31" s="171"/>
      <c r="C31" s="171"/>
      <c r="D31" s="76">
        <f>D35-D29</f>
        <v>0</v>
      </c>
      <c r="E31" s="31">
        <f t="shared" ref="E31" si="12">D31*34</f>
        <v>0</v>
      </c>
      <c r="F31" s="30">
        <f>F35-F29</f>
        <v>0</v>
      </c>
      <c r="G31" s="31">
        <f>F31*34</f>
        <v>0</v>
      </c>
      <c r="H31" s="30">
        <f>H35-H29</f>
        <v>0</v>
      </c>
      <c r="I31" s="31">
        <f t="shared" ref="I31" si="13">H31*34</f>
        <v>0</v>
      </c>
      <c r="J31" s="30">
        <f>J35-J29</f>
        <v>0</v>
      </c>
      <c r="K31" s="31">
        <f t="shared" ref="K31" si="14">J31*34</f>
        <v>0</v>
      </c>
      <c r="L31" s="30">
        <f>L35-L29</f>
        <v>0</v>
      </c>
      <c r="M31" s="31">
        <f t="shared" ref="M31" si="15">L31*34</f>
        <v>0</v>
      </c>
      <c r="N31" s="31">
        <f>SUM(D31,F31,H31,J31,L31)</f>
        <v>0</v>
      </c>
      <c r="O31" s="33">
        <f>SUM(E31,G31,I31,K31,M31)</f>
        <v>0</v>
      </c>
    </row>
    <row r="32" spans="1:17" ht="22.5">
      <c r="A32" s="121" t="s">
        <v>36</v>
      </c>
      <c r="B32" s="122"/>
      <c r="C32" s="122"/>
      <c r="D32" s="34">
        <f t="shared" ref="D32:O32" si="16">SUM(D31:D31)</f>
        <v>0</v>
      </c>
      <c r="E32" s="34">
        <f t="shared" si="16"/>
        <v>0</v>
      </c>
      <c r="F32" s="34">
        <f t="shared" si="16"/>
        <v>0</v>
      </c>
      <c r="G32" s="34">
        <f t="shared" si="16"/>
        <v>0</v>
      </c>
      <c r="H32" s="34">
        <f t="shared" si="16"/>
        <v>0</v>
      </c>
      <c r="I32" s="34">
        <f t="shared" si="16"/>
        <v>0</v>
      </c>
      <c r="J32" s="34">
        <f t="shared" si="16"/>
        <v>0</v>
      </c>
      <c r="K32" s="34">
        <f t="shared" si="16"/>
        <v>0</v>
      </c>
      <c r="L32" s="34">
        <f t="shared" si="16"/>
        <v>0</v>
      </c>
      <c r="M32" s="34">
        <f t="shared" si="16"/>
        <v>0</v>
      </c>
      <c r="N32" s="34">
        <f t="shared" ref="N32:N35" si="17">SUM(D32,F32,H32,J32,L32)</f>
        <v>0</v>
      </c>
      <c r="O32" s="36">
        <f t="shared" si="16"/>
        <v>0</v>
      </c>
    </row>
    <row r="33" spans="1:18" ht="22.5">
      <c r="A33" s="112" t="s">
        <v>37</v>
      </c>
      <c r="B33" s="113"/>
      <c r="C33" s="113"/>
      <c r="D33" s="34">
        <f t="shared" ref="D33:O33" si="18">SUM(D32,D29)</f>
        <v>29</v>
      </c>
      <c r="E33" s="34">
        <f t="shared" si="18"/>
        <v>986</v>
      </c>
      <c r="F33" s="34">
        <f t="shared" si="18"/>
        <v>30</v>
      </c>
      <c r="G33" s="34">
        <f t="shared" si="18"/>
        <v>1020</v>
      </c>
      <c r="H33" s="34">
        <f t="shared" si="18"/>
        <v>32</v>
      </c>
      <c r="I33" s="34">
        <f t="shared" si="18"/>
        <v>1088</v>
      </c>
      <c r="J33" s="34">
        <f t="shared" si="18"/>
        <v>33</v>
      </c>
      <c r="K33" s="34">
        <f t="shared" si="18"/>
        <v>1122</v>
      </c>
      <c r="L33" s="34">
        <f t="shared" si="18"/>
        <v>33</v>
      </c>
      <c r="M33" s="34">
        <f t="shared" si="18"/>
        <v>1122</v>
      </c>
      <c r="N33" s="34">
        <f t="shared" si="17"/>
        <v>157</v>
      </c>
      <c r="O33" s="36">
        <f t="shared" si="18"/>
        <v>5338</v>
      </c>
      <c r="Q33" s="164"/>
    </row>
    <row r="34" spans="1:18" ht="23.25" customHeight="1">
      <c r="A34" s="165" t="s">
        <v>38</v>
      </c>
      <c r="B34" s="166"/>
      <c r="C34" s="166"/>
      <c r="D34" s="167">
        <v>34</v>
      </c>
      <c r="E34" s="167"/>
      <c r="F34" s="167">
        <v>34</v>
      </c>
      <c r="G34" s="167"/>
      <c r="H34" s="167">
        <v>34</v>
      </c>
      <c r="I34" s="167"/>
      <c r="J34" s="167">
        <v>34</v>
      </c>
      <c r="K34" s="167"/>
      <c r="L34" s="167">
        <v>34</v>
      </c>
      <c r="M34" s="167"/>
      <c r="N34" s="167">
        <f>L34+J34+H34+F34+D34</f>
        <v>170</v>
      </c>
      <c r="O34" s="168"/>
      <c r="Q34" s="164"/>
    </row>
    <row r="35" spans="1:18" ht="49.5" customHeight="1" thickBot="1">
      <c r="A35" s="160" t="s">
        <v>84</v>
      </c>
      <c r="B35" s="161"/>
      <c r="C35" s="161"/>
      <c r="D35" s="40">
        <v>29</v>
      </c>
      <c r="E35" s="40">
        <f>D35*34</f>
        <v>986</v>
      </c>
      <c r="F35" s="40">
        <v>30</v>
      </c>
      <c r="G35" s="40">
        <f>F35*34</f>
        <v>1020</v>
      </c>
      <c r="H35" s="40">
        <v>32</v>
      </c>
      <c r="I35" s="40">
        <f>H35*34</f>
        <v>1088</v>
      </c>
      <c r="J35" s="40">
        <v>33</v>
      </c>
      <c r="K35" s="40">
        <f>J35*34</f>
        <v>1122</v>
      </c>
      <c r="L35" s="40">
        <v>33</v>
      </c>
      <c r="M35" s="40">
        <f>L35*34</f>
        <v>1122</v>
      </c>
      <c r="N35" s="40">
        <f t="shared" si="17"/>
        <v>157</v>
      </c>
      <c r="O35" s="42">
        <f>SUM(M35,K35,I35,G35,E35)</f>
        <v>5338</v>
      </c>
    </row>
    <row r="36" spans="1:18" ht="16" thickBot="1">
      <c r="A36" s="99" t="s">
        <v>40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8" ht="15.5">
      <c r="A37" s="100" t="s">
        <v>85</v>
      </c>
      <c r="B37" s="102" t="s">
        <v>42</v>
      </c>
      <c r="C37" s="103"/>
      <c r="D37" s="162" t="s">
        <v>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32"/>
      <c r="O37" s="108" t="s">
        <v>52</v>
      </c>
    </row>
    <row r="38" spans="1:18" ht="80.25" customHeight="1">
      <c r="A38" s="101"/>
      <c r="B38" s="104"/>
      <c r="C38" s="105"/>
      <c r="D38" s="163" t="s">
        <v>54</v>
      </c>
      <c r="E38" s="163"/>
      <c r="F38" s="163" t="s">
        <v>55</v>
      </c>
      <c r="G38" s="163"/>
      <c r="H38" s="163" t="s">
        <v>56</v>
      </c>
      <c r="I38" s="163"/>
      <c r="J38" s="163" t="s">
        <v>57</v>
      </c>
      <c r="K38" s="163"/>
      <c r="L38" s="163" t="s">
        <v>58</v>
      </c>
      <c r="M38" s="163"/>
      <c r="N38" s="46"/>
      <c r="O38" s="109"/>
    </row>
    <row r="39" spans="1:18" ht="77.5">
      <c r="A39" s="77" t="s">
        <v>86</v>
      </c>
      <c r="B39" s="154" t="s">
        <v>44</v>
      </c>
      <c r="C39" s="155"/>
      <c r="D39" s="130">
        <v>10</v>
      </c>
      <c r="E39" s="130">
        <v>340</v>
      </c>
      <c r="F39" s="130">
        <v>10</v>
      </c>
      <c r="G39" s="130">
        <v>340</v>
      </c>
      <c r="H39" s="130">
        <v>10</v>
      </c>
      <c r="I39" s="130">
        <v>340</v>
      </c>
      <c r="J39" s="130">
        <v>10</v>
      </c>
      <c r="K39" s="130">
        <v>340</v>
      </c>
      <c r="L39" s="130">
        <v>10</v>
      </c>
      <c r="M39" s="130">
        <v>340</v>
      </c>
      <c r="N39" s="130">
        <f>SUM(D39,F39,H39,J39,L39)</f>
        <v>50</v>
      </c>
      <c r="O39" s="151">
        <f>SUM(M39,K39,I39,G39,E39)</f>
        <v>1700</v>
      </c>
    </row>
    <row r="40" spans="1:18" ht="46.5">
      <c r="A40" s="77" t="s">
        <v>87</v>
      </c>
      <c r="B40" s="156"/>
      <c r="C40" s="15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2"/>
    </row>
    <row r="41" spans="1:18" ht="62">
      <c r="A41" s="77" t="s">
        <v>88</v>
      </c>
      <c r="B41" s="156"/>
      <c r="C41" s="157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2"/>
    </row>
    <row r="42" spans="1:18" ht="58.5" thickBot="1">
      <c r="A42" s="78" t="s">
        <v>89</v>
      </c>
      <c r="B42" s="158"/>
      <c r="C42" s="15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3"/>
      <c r="P42" s="75">
        <f>(O39+O32)/O44</f>
        <v>0.24154589371980675</v>
      </c>
      <c r="Q42" s="79" t="s">
        <v>90</v>
      </c>
    </row>
    <row r="44" spans="1:18">
      <c r="N44" s="52" t="s">
        <v>46</v>
      </c>
      <c r="O44" s="80">
        <f>O39+O35</f>
        <v>7038</v>
      </c>
      <c r="P44" s="75"/>
      <c r="R44" s="29"/>
    </row>
    <row r="46" spans="1:18" ht="15" thickBot="1">
      <c r="B46" s="29" t="s">
        <v>47</v>
      </c>
    </row>
    <row r="47" spans="1:18">
      <c r="B47" s="54" t="s">
        <v>11</v>
      </c>
      <c r="C47" s="55">
        <f>O29</f>
        <v>5338</v>
      </c>
      <c r="D47" s="56">
        <f>C47/$C$49</f>
        <v>1</v>
      </c>
      <c r="E47" s="57">
        <f>C49*F47</f>
        <v>3736.6</v>
      </c>
      <c r="F47" s="58">
        <v>0.7</v>
      </c>
    </row>
    <row r="48" spans="1:18" ht="29.5" thickBot="1">
      <c r="B48" s="54" t="s">
        <v>48</v>
      </c>
      <c r="C48" s="55">
        <f>O31</f>
        <v>0</v>
      </c>
      <c r="D48" s="56">
        <f t="shared" ref="D48:D49" si="19">C48/$C$49</f>
        <v>0</v>
      </c>
      <c r="E48" s="59">
        <f>C49*F48</f>
        <v>1601.3999999999999</v>
      </c>
      <c r="F48" s="60">
        <v>0.3</v>
      </c>
    </row>
    <row r="49" spans="2:6">
      <c r="C49" s="55">
        <f>SUM(C47:C48)</f>
        <v>5338</v>
      </c>
      <c r="D49" s="56">
        <f t="shared" si="19"/>
        <v>1</v>
      </c>
    </row>
    <row r="51" spans="2:6" ht="15" thickBot="1"/>
    <row r="52" spans="2:6">
      <c r="B52" s="54" t="s">
        <v>11</v>
      </c>
      <c r="C52" s="55">
        <f>C47</f>
        <v>5338</v>
      </c>
      <c r="D52" s="56">
        <f>C52/C55</f>
        <v>0.75845410628019327</v>
      </c>
      <c r="E52" s="57">
        <f>C55*F52</f>
        <v>4926.5999999999995</v>
      </c>
      <c r="F52" s="58">
        <v>0.7</v>
      </c>
    </row>
    <row r="53" spans="2:6" ht="29">
      <c r="B53" s="54" t="s">
        <v>48</v>
      </c>
      <c r="C53" s="55">
        <f>O31</f>
        <v>0</v>
      </c>
      <c r="D53" s="86">
        <f>(C53+C54)/C55</f>
        <v>0.24154589371980675</v>
      </c>
      <c r="E53" s="88">
        <f>C55*F53</f>
        <v>2111.4</v>
      </c>
      <c r="F53" s="90">
        <v>0.3</v>
      </c>
    </row>
    <row r="54" spans="2:6" ht="15" thickBot="1">
      <c r="B54" s="54" t="s">
        <v>49</v>
      </c>
      <c r="C54" s="55">
        <f>O39</f>
        <v>1700</v>
      </c>
      <c r="D54" s="87"/>
      <c r="E54" s="89"/>
      <c r="F54" s="91"/>
    </row>
    <row r="55" spans="2:6">
      <c r="C55" s="62">
        <f>SUM(C52:C54)</f>
        <v>7038</v>
      </c>
      <c r="D55" s="61">
        <f>C55/$C$55</f>
        <v>1</v>
      </c>
    </row>
  </sheetData>
  <mergeCells count="83"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31:C31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G12:G14"/>
    <mergeCell ref="A20:A22"/>
    <mergeCell ref="A23:A24"/>
    <mergeCell ref="A27:A28"/>
    <mergeCell ref="A29:C29"/>
    <mergeCell ref="A30:O30"/>
    <mergeCell ref="A32:C32"/>
    <mergeCell ref="A33:C33"/>
    <mergeCell ref="Q33:Q34"/>
    <mergeCell ref="A34:C34"/>
    <mergeCell ref="D34:E34"/>
    <mergeCell ref="F34:G34"/>
    <mergeCell ref="H34:I34"/>
    <mergeCell ref="J34:K34"/>
    <mergeCell ref="L34:M34"/>
    <mergeCell ref="N34:O34"/>
    <mergeCell ref="A35:C35"/>
    <mergeCell ref="A36:O36"/>
    <mergeCell ref="A37:A38"/>
    <mergeCell ref="B37:C38"/>
    <mergeCell ref="D37:M37"/>
    <mergeCell ref="O37:O38"/>
    <mergeCell ref="D38:E38"/>
    <mergeCell ref="F38:G38"/>
    <mergeCell ref="H38:I38"/>
    <mergeCell ref="J38:K38"/>
    <mergeCell ref="L38:M38"/>
    <mergeCell ref="B39:C42"/>
    <mergeCell ref="D39:D42"/>
    <mergeCell ref="E39:E42"/>
    <mergeCell ref="F39:F42"/>
    <mergeCell ref="G39:G42"/>
    <mergeCell ref="M39:M42"/>
    <mergeCell ref="N39:N42"/>
    <mergeCell ref="O39:O42"/>
    <mergeCell ref="D53:D54"/>
    <mergeCell ref="E53:E54"/>
    <mergeCell ref="F53:F54"/>
    <mergeCell ref="H39:H42"/>
    <mergeCell ref="I39:I42"/>
    <mergeCell ref="J39:J42"/>
    <mergeCell ref="K39:K42"/>
    <mergeCell ref="L39:L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v.2</vt:lpstr>
      <vt:lpstr>5-9 v.2</vt:lpstr>
      <vt:lpstr>5-9 v.3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Nefedova_EV</dc:creator>
  <cp:lastModifiedBy>Notebook</cp:lastModifiedBy>
  <dcterms:created xsi:type="dcterms:W3CDTF">2023-02-01T14:08:55Z</dcterms:created>
  <dcterms:modified xsi:type="dcterms:W3CDTF">2023-02-02T11:46:48Z</dcterms:modified>
</cp:coreProperties>
</file>